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J17" i="2" l="1"/>
  <c r="H18" i="3"/>
  <c r="E80" i="2" l="1"/>
  <c r="E84" i="2"/>
  <c r="E86" i="2"/>
  <c r="H150" i="2"/>
  <c r="E150" i="2"/>
  <c r="K152" i="2"/>
  <c r="G152" i="2"/>
  <c r="D152" i="2"/>
  <c r="I134" i="2"/>
  <c r="K92" i="2" l="1"/>
  <c r="I76" i="2" l="1"/>
  <c r="H32" i="2" l="1"/>
  <c r="G45" i="3" l="1"/>
  <c r="H147" i="2"/>
  <c r="I20" i="2"/>
  <c r="H41" i="2" l="1"/>
  <c r="H136" i="2" l="1"/>
  <c r="F67" i="2"/>
  <c r="E147" i="2"/>
  <c r="F134" i="2"/>
  <c r="G16" i="2" l="1"/>
  <c r="H13" i="2"/>
  <c r="I13" i="2"/>
  <c r="I67" i="2" l="1"/>
  <c r="I25" i="3" l="1"/>
  <c r="I41" i="2"/>
  <c r="H90" i="2"/>
  <c r="F41" i="2"/>
  <c r="F59" i="3" l="1"/>
  <c r="G50" i="3"/>
  <c r="G19" i="3"/>
  <c r="E90" i="2" l="1"/>
  <c r="H103" i="2" l="1"/>
  <c r="G17" i="3" l="1"/>
  <c r="E32" i="2" l="1"/>
  <c r="L18" i="2"/>
  <c r="G22" i="3" l="1"/>
  <c r="L127" i="2"/>
  <c r="L126" i="2"/>
  <c r="L125" i="2"/>
  <c r="L124" i="2"/>
  <c r="K127" i="2"/>
  <c r="K126" i="2"/>
  <c r="K125" i="2"/>
  <c r="K124" i="2"/>
  <c r="G127" i="2"/>
  <c r="D127" i="2"/>
  <c r="F138" i="2"/>
  <c r="G71" i="2"/>
  <c r="D71" i="2"/>
  <c r="H35" i="2"/>
  <c r="K18" i="2"/>
  <c r="F13" i="2"/>
  <c r="E13" i="2"/>
  <c r="D18" i="2"/>
  <c r="J127" i="2" l="1"/>
  <c r="J71" i="2"/>
  <c r="J18" i="2"/>
  <c r="I57" i="2"/>
  <c r="I53" i="2"/>
  <c r="I131" i="2"/>
  <c r="F128" i="2" l="1"/>
  <c r="F123" i="2" s="1"/>
  <c r="H57" i="2"/>
  <c r="I18" i="3" l="1"/>
  <c r="H88" i="2"/>
  <c r="H53" i="2"/>
  <c r="D153" i="2"/>
  <c r="G153" i="2"/>
  <c r="E49" i="2" l="1"/>
  <c r="E48" i="2" s="1"/>
  <c r="I38" i="2" l="1"/>
  <c r="D45" i="3" l="1"/>
  <c r="K13" i="3" l="1"/>
  <c r="H138" i="2"/>
  <c r="F74" i="2" l="1"/>
  <c r="G120" i="2" l="1"/>
  <c r="G126" i="2"/>
  <c r="D126" i="2"/>
  <c r="D120" i="2"/>
  <c r="G111" i="2"/>
  <c r="G110" i="2"/>
  <c r="G114" i="2"/>
  <c r="J126" i="2" l="1"/>
  <c r="G82" i="2"/>
  <c r="D82" i="2"/>
  <c r="G78" i="2"/>
  <c r="D78" i="2"/>
  <c r="J78" i="2" l="1"/>
  <c r="J82" i="2"/>
  <c r="D56" i="2"/>
  <c r="E35" i="2"/>
  <c r="I118" i="2" l="1"/>
  <c r="F118" i="2"/>
  <c r="H38" i="2"/>
  <c r="H37" i="2" s="1"/>
  <c r="E38" i="2"/>
  <c r="G39" i="2"/>
  <c r="D39" i="2"/>
  <c r="J39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49" i="2"/>
  <c r="D149" i="2"/>
  <c r="E136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D151" i="2" l="1"/>
  <c r="L15" i="3"/>
  <c r="K15" i="3"/>
  <c r="L154" i="2"/>
  <c r="K154" i="2"/>
  <c r="L153" i="2"/>
  <c r="K153" i="2"/>
  <c r="J153" i="2"/>
  <c r="L151" i="2"/>
  <c r="K151" i="2"/>
  <c r="L148" i="2"/>
  <c r="K148" i="2"/>
  <c r="J148" i="2"/>
  <c r="I150" i="2"/>
  <c r="I146" i="2" s="1"/>
  <c r="F150" i="2"/>
  <c r="G93" i="2"/>
  <c r="D93" i="2"/>
  <c r="L150" i="2" l="1"/>
  <c r="J93" i="2"/>
  <c r="G150" i="2" l="1"/>
  <c r="D150" i="2"/>
  <c r="E98" i="2"/>
  <c r="H46" i="2"/>
  <c r="H146" i="2" l="1"/>
  <c r="G146" i="2"/>
  <c r="D146" i="2"/>
  <c r="E146" i="2"/>
  <c r="K150" i="2"/>
  <c r="D52" i="3"/>
  <c r="J52" i="3" s="1"/>
  <c r="K52" i="3"/>
  <c r="L52" i="3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J105" i="2" l="1"/>
  <c r="I109" i="2"/>
  <c r="G72" i="2"/>
  <c r="D72" i="2"/>
  <c r="J72" i="2" l="1"/>
  <c r="E144" i="2"/>
  <c r="H144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I86" i="2"/>
  <c r="H86" i="2"/>
  <c r="F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5" i="2"/>
  <c r="H155" i="2"/>
  <c r="F155" i="2"/>
  <c r="E155" i="2"/>
  <c r="I147" i="2"/>
  <c r="F147" i="2"/>
  <c r="F146" i="2" s="1"/>
  <c r="I136" i="2"/>
  <c r="F136" i="2"/>
  <c r="H134" i="2"/>
  <c r="I132" i="2"/>
  <c r="H132" i="2"/>
  <c r="H131" i="2" s="1"/>
  <c r="F132" i="2"/>
  <c r="E138" i="2"/>
  <c r="E134" i="2"/>
  <c r="E132" i="2"/>
  <c r="I75" i="2"/>
  <c r="I74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19" i="2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1" i="2" l="1"/>
  <c r="F79" i="2"/>
  <c r="J97" i="2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5" i="2"/>
  <c r="E45" i="2"/>
  <c r="F131" i="2"/>
  <c r="I45" i="2"/>
  <c r="H45" i="2"/>
  <c r="G157" i="2"/>
  <c r="G156" i="2"/>
  <c r="G155" i="2"/>
  <c r="G154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G124" i="2"/>
  <c r="G122" i="2"/>
  <c r="G119" i="2"/>
  <c r="G113" i="2"/>
  <c r="G109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5" i="2"/>
  <c r="G14" i="2"/>
  <c r="D157" i="2"/>
  <c r="D156" i="2"/>
  <c r="D155" i="2"/>
  <c r="D154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5" i="2" l="1"/>
  <c r="J124" i="2"/>
  <c r="J15" i="2"/>
  <c r="J154" i="2"/>
  <c r="D37" i="2"/>
  <c r="J80" i="2"/>
  <c r="D45" i="2"/>
  <c r="G131" i="2"/>
  <c r="D118" i="2"/>
  <c r="D117" i="2" s="1"/>
  <c r="G118" i="2"/>
  <c r="G117" i="2" s="1"/>
  <c r="E9" i="4"/>
  <c r="D11" i="4"/>
  <c r="G45" i="2"/>
  <c r="K35" i="3"/>
  <c r="D57" i="3"/>
  <c r="I44" i="3"/>
  <c r="J143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H123" i="2" s="1"/>
  <c r="E128" i="2"/>
  <c r="E123" i="2" s="1"/>
  <c r="K24" i="3"/>
  <c r="J24" i="3"/>
  <c r="I116" i="2" l="1"/>
  <c r="I115" i="2" s="1"/>
  <c r="D123" i="2"/>
  <c r="D128" i="2"/>
  <c r="G123" i="2"/>
  <c r="G128" i="2"/>
  <c r="H68" i="2"/>
  <c r="H67" i="2" s="1"/>
  <c r="G69" i="2"/>
  <c r="H117" i="2"/>
  <c r="H116" i="2" l="1"/>
  <c r="H115" i="2" s="1"/>
  <c r="G116" i="2"/>
  <c r="G115" i="2" s="1"/>
  <c r="G68" i="2"/>
  <c r="E12" i="2"/>
  <c r="D18" i="3"/>
  <c r="F18" i="3"/>
  <c r="G47" i="3"/>
  <c r="I20" i="3"/>
  <c r="H20" i="3"/>
  <c r="G20" i="3"/>
  <c r="F20" i="3"/>
  <c r="E20" i="3"/>
  <c r="D20" i="3"/>
  <c r="L156" i="2"/>
  <c r="K156" i="2"/>
  <c r="J156" i="2"/>
  <c r="L155" i="2"/>
  <c r="K155" i="2"/>
  <c r="J155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5" i="2"/>
  <c r="L115" i="2" s="1"/>
  <c r="L116" i="2"/>
  <c r="L26" i="2"/>
  <c r="F25" i="2"/>
  <c r="D26" i="2"/>
  <c r="E75" i="2"/>
  <c r="E74" i="2" s="1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3" i="2"/>
  <c r="K20" i="2"/>
  <c r="E51" i="2"/>
  <c r="L53" i="2"/>
  <c r="E68" i="2"/>
  <c r="E67" i="2" s="1"/>
  <c r="K69" i="2"/>
  <c r="J69" i="2"/>
  <c r="K53" i="2"/>
  <c r="K25" i="3"/>
  <c r="K79" i="2"/>
  <c r="J79" i="2"/>
  <c r="K108" i="2"/>
  <c r="K112" i="2"/>
  <c r="K62" i="2"/>
  <c r="K57" i="2"/>
  <c r="K45" i="2"/>
  <c r="J45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G75" i="2" l="1"/>
  <c r="H74" i="2"/>
  <c r="K61" i="2"/>
  <c r="J117" i="2"/>
  <c r="K116" i="2"/>
  <c r="K117" i="2"/>
  <c r="J26" i="2"/>
  <c r="D68" i="2"/>
  <c r="J68" i="2" s="1"/>
  <c r="J53" i="2"/>
  <c r="J131" i="2"/>
  <c r="L12" i="2"/>
  <c r="I24" i="4"/>
  <c r="I23" i="4" s="1"/>
  <c r="I22" i="4" s="1"/>
  <c r="G26" i="4"/>
  <c r="K12" i="2"/>
  <c r="J13" i="2"/>
  <c r="J108" i="2"/>
  <c r="D74" i="2"/>
  <c r="D75" i="2"/>
  <c r="J75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2" i="2"/>
  <c r="K19" i="2"/>
  <c r="G19" i="2"/>
  <c r="L108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5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<sst xmlns="http://schemas.openxmlformats.org/spreadsheetml/2006/main" count="788" uniqueCount="487">
  <si>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</si>
  <si>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</si>
  <si>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</si>
  <si>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</si>
  <si>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</si>
  <si>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</si>
  <si>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</si>
  <si>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</si>
  <si>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</si>
  <si>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</si>
  <si>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</si>
  <si>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</si>
  <si>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</si>
  <si>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</si>
  <si>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</si>
  <si>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</si>
  <si>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</si>
  <si>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</si>
  <si>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</si>
  <si>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</si>
  <si>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</si>
  <si>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</si>
  <si>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</si>
  <si>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</si>
  <si>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</si>
  <si>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</si>
  <si>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</si>
  <si>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</si>
  <si>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</si>
  <si>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</si>
  <si>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</si>
  <si>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</si>
  <si>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</si>
  <si>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</si>
  <si>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</si>
  <si>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</si>
  <si>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</si>
  <si>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</si>
  <si>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</si>
  <si>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</si>
  <si>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</si>
  <si>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</si>
  <si>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</si>
  <si>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</si>
  <si>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</si>
  <si>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</si>
  <si>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</si>
  <si>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</si>
  <si>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</si>
  <si>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</si>
  <si>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</si>
  <si>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</si>
  <si>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</si>
  <si>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</si>
  <si>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</si>
  <si>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</si>
  <si>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</si>
  <si>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</si>
  <si>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</si>
  <si>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</si>
  <si>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</si>
  <si>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</si>
  <si>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</si>
  <si>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</si>
  <si>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</si>
  <si>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</si>
  <si>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</si>
  <si>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</si>
  <si>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</si>
  <si>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</si>
  <si>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</si>
  <si>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</si>
  <si>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</si>
  <si>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</si>
  <si>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</si>
  <si>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</si>
  <si>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</si>
  <si>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</si>
  <si>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</si>
  <si>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</si>
  <si>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</si>
  <si>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</si>
  <si>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</si>
  <si>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</si>
  <si>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</si>
  <si>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</si>
  <si>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</si>
  <si>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</si>
  <si>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</si>
  <si>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</si>
  <si>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</si>
  <si>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</si>
  <si>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</si>
  <si>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</si>
  <si>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</si>
  <si>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</si>
  <si>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</si>
  <si>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</si>
  <si>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</si>
  <si>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</si>
  <si>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</si>
  <si>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</si>
  <si>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</si>
  <si>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</si>
  <si>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</si>
  <si>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</si>
  <si>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</si>
  <si>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</si>
  <si>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</si>
  <si>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</si>
  <si>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</si>
  <si>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</si>
  <si>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</si>
  <si>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</si>
  <si>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</si>
  <si>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</si>
  <si>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</si>
  <si>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</si>
  <si>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</si>
  <si>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</si>
  <si>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</si>
  <si>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</si>
  <si>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</si>
  <si>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</si>
  <si>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</si>
  <si>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</si>
  <si>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</si>
  <si>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</si>
  <si>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</si>
  <si>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</si>
  <si>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</si>
  <si>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</si>
  <si>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</si>
  <si>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</si>
  <si>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</si>
  <si>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</si>
  <si>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</si>
  <si>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</si>
  <si>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</si>
  <si>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</si>
  <si>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</si>
  <si>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</si>
  <si>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</si>
  <si>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</si>
  <si>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</si>
  <si>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</si>
  <si>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</si>
  <si>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</si>
  <si>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</si>
  <si>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</si>
  <si>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</si>
  <si>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</si>
  <si>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</si>
  <si>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</si>
  <si>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</si>
  <si>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</si>
  <si>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</si>
  <si>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</si>
  <si>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</si>
  <si>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</si>
  <si>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</si>
  <si>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</si>
  <si>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</si>
  <si>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</si>
  <si>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</si>
  <si>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</si>
  <si>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</si>
  <si>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</si>
  <si>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</si>
  <si>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</si>
  <si>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</si>
  <si>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</si>
  <si>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</si>
  <si>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</si>
  <si>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</si>
  <si>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</si>
  <si>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</si>
  <si>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</si>
  <si>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</si>
  <si>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</si>
  <si>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</si>
  <si>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</si>
  <si>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</si>
  <si>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</si>
  <si>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</si>
  <si>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</si>
  <si>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</si>
  <si>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</si>
  <si>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</si>
  <si>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</si>
  <si>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</si>
  <si>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</si>
  <si>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</si>
  <si>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</si>
  <si>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</si>
  <si>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</si>
  <si>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</si>
  <si>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</si>
  <si>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</si>
  <si>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</si>
  <si>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</si>
  <si>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</si>
  <si>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</si>
  <si>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</si>
  <si>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</si>
  <si>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</si>
  <si>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</si>
  <si>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</si>
  <si>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</si>
  <si>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</si>
  <si>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</si>
  <si>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</si>
  <si>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</si>
  <si>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</si>
  <si>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</si>
  <si>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</si>
  <si>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</si>
  <si>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</si>
  <si>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</si>
  <si>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</si>
  <si>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</si>
  <si>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</si>
  <si>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</si>
  <si>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</si>
  <si>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</si>
  <si>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</si>
  <si>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</si>
  <si>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</si>
  <si>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</si>
  <si>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</si>
  <si>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</si>
  <si>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</si>
  <si>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</si>
  <si>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</si>
  <si>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</si>
  <si>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</si>
  <si>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</si>
  <si>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</si>
  <si>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</si>
  <si>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</si>
  <si>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</si>
  <si>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</si>
  <si>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</si>
  <si>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</si>
  <si>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</si>
  <si>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</si>
  <si>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</si>
  <si>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</si>
  <si>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</si>
  <si>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</si>
  <si>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</si>
  <si>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</si>
  <si>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</si>
  <si>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</si>
  <si>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</si>
  <si>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</si>
  <si>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</si>
  <si>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</si>
  <si>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</si>
  <si>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</si>
  <si>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</si>
  <si>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</si>
  <si>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</si>
  <si>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</si>
  <si>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</si>
  <si>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</si>
  <si>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</si>
  <si>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</si>
  <si>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</si>
  <si>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</si>
  <si>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</si>
  <si>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</si>
  <si>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</si>
  <si>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</si>
  <si>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</si>
  <si>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</si>
  <si>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</si>
  <si>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</si>
  <si>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</si>
  <si>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</si>
  <si>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</si>
  <si>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</si>
  <si>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</si>
  <si>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</si>
  <si>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</si>
  <si>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</si>
  <si>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</si>
  <si>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</si>
  <si>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</si>
  <si>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</si>
  <si>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</si>
  <si>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</si>
  <si>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</si>
  <si>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</si>
  <si>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</si>
  <si>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</si>
  <si>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</si>
  <si>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</si>
  <si>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</si>
  <si>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</si>
  <si>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</si>
  <si>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</si>
  <si>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</si>
  <si>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</si>
  <si>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</si>
  <si>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</si>
  <si>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</si>
  <si>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</si>
  <si>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</si>
  <si>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</si>
  <si>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</si>
  <si>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</si>
  <si>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</si>
  <si>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</si>
  <si>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</si>
  <si>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</si>
  <si>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</si>
  <si>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</si>
  <si>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</si>
  <si>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</si>
  <si>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</si>
  <si>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</si>
  <si>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</si>
  <si>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</si>
  <si>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</si>
  <si>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</si>
  <si>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</si>
  <si>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</si>
  <si>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</si>
  <si>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</si>
  <si>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</si>
  <si>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</si>
  <si>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</si>
  <si>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</si>
  <si>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</si>
  <si>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</si>
  <si>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</si>
  <si>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</si>
  <si>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</si>
  <si>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</si>
  <si>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</si>
  <si>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</si>
  <si>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</si>
  <si>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</si>
  <si>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</si>
  <si>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</si>
  <si>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</si>
  <si>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</si>
  <si>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</si>
  <si>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</si>
  <si>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</si>
  <si>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</si>
  <si>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</si>
  <si>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</si>
  <si>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</si>
  <si>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</si>
  <si>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</si>
  <si>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</si>
  <si>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</si>
  <si>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</si>
  <si>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</si>
  <si>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</si>
  <si>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</si>
  <si>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</si>
  <si>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</si>
  <si>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</si>
  <si>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</si>
  <si>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</si>
  <si>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</si>
  <si>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</si>
  <si>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</si>
  <si>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</si>
  <si>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</si>
  <si>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</si>
  <si>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</si>
  <si>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</si>
  <si>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</si>
  <si>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</si>
  <si>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</si>
  <si>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</si>
  <si>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</si>
  <si>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</si>
  <si>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</si>
  <si>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</si>
  <si>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</si>
  <si>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</si>
  <si>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</si>
  <si>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</si>
  <si>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</si>
  <si>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</si>
  <si>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</si>
  <si>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</si>
  <si>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</si>
  <si>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</si>
  <si>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</si>
  <si>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</si>
  <si>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</si>
  <si>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</si>
  <si>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</si>
  <si>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</si>
  <si>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</si>
  <si>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</si>
  <si>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</si>
  <si>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</si>
  <si>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</si>
  <si>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</si>
  <si>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</si>
  <si>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</si>
  <si>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</si>
  <si>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</si>
  <si>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</si>
  <si>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</si>
  <si>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</si>
  <si>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</si>
  <si>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</si>
  <si>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</si>
  <si>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</si>
  <si>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</si>
  <si>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</si>
  <si>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</si>
  <si>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</si>
  <si>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</si>
  <si>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</si>
  <si>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</si>
  <si>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</si>
  <si>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</si>
  <si>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</si>
  <si>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</si>
  <si>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</si>
  <si>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</si>
  <si>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</si>
  <si>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</si>
  <si>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</si>
  <si>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</si>
  <si>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</si>
  <si>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</si>
  <si>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</si>
  <si>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</si>
  <si>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</si>
  <si>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</si>
  <si>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</si>
  <si>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</si>
  <si>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</si>
  <si>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</si>
  <si>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</si>
  <si>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</si>
  <si>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</si>
  <si>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</si>
  <si>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</si>
  <si>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</si>
  <si>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</si>
  <si>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</si>
  <si>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</si>
  <si>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</si>
  <si>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</si>
  <si>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</si>
  <si>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</si>
  <si>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</si>
  <si>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</si>
  <si>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</si>
  <si>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</si>
  <si>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</si>
  <si>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</si>
  <si>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</si>
  <si>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</si>
  <si>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</si>
  <si>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</si>
  <si>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</si>
  <si>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</si>
  <si>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</si>
  <si>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</si>
  <si>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</si>
  <si>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</si>
  <si>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</si>
  <si>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</si>
  <si>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</si>
  <si>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</si>
  <si>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</si>
  <si>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</si>
  <si>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>17 октября 2022г.</t>
  </si>
  <si>
    <t xml:space="preserve">СПРАВКА ОБ ИСПОЛНЕНИИ КОНСОЛИДИРОВАННОГО БЮДЖЕТА МАМСКО-ЧУЙСКОГО РАЙОНА ЗА  декабрь 2022 ГОДА 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</si>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</sst>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B94" workbookViewId="0">
      <selection activeCell="I115" sqref="I115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6" t="s">
        <v>480</v>
      </c>
      <c r="C1" s="127"/>
      <c r="D1" s="127"/>
      <c r="E1" s="127"/>
      <c r="F1" s="127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7"/>
      <c r="C2" s="127"/>
      <c r="D2" s="127"/>
      <c r="E2" s="127"/>
      <c r="F2" s="127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7"/>
      <c r="C3" s="127"/>
      <c r="D3" s="127"/>
      <c r="E3" s="127"/>
      <c r="F3" s="127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8" t="s">
        <v>0</v>
      </c>
      <c r="B6" s="128" t="s">
        <v>1</v>
      </c>
      <c r="C6" s="128" t="s">
        <v>2</v>
      </c>
      <c r="D6" s="130" t="s">
        <v>3</v>
      </c>
      <c r="E6" s="125"/>
      <c r="F6" s="125"/>
      <c r="G6" s="125" t="s">
        <v>300</v>
      </c>
      <c r="H6" s="125"/>
      <c r="I6" s="125"/>
      <c r="J6" s="123" t="s">
        <v>314</v>
      </c>
      <c r="K6" s="123" t="s">
        <v>315</v>
      </c>
      <c r="L6" s="123" t="s">
        <v>316</v>
      </c>
      <c r="M6" s="5"/>
    </row>
    <row r="7" spans="1:13" ht="140.4" customHeight="1" x14ac:dyDescent="0.3">
      <c r="A7" s="129"/>
      <c r="B7" s="129"/>
      <c r="C7" s="129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4"/>
      <c r="K7" s="124"/>
      <c r="L7" s="124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D11+D115</f>
        <v>733127791.70000005</v>
      </c>
      <c r="E9" s="53">
        <f t="shared" si="0"/>
        <v>643082865.44000006</v>
      </c>
      <c r="F9" s="53">
        <f t="shared" si="0"/>
        <v>151019710.69999999</v>
      </c>
      <c r="G9" s="53">
        <f t="shared" si="0"/>
        <v>694168255.90999997</v>
      </c>
      <c r="H9" s="53">
        <f t="shared" si="0"/>
        <v>611675083.99000001</v>
      </c>
      <c r="I9" s="53">
        <f t="shared" si="0"/>
        <v>139883156.36000001</v>
      </c>
      <c r="J9" s="53">
        <f>G9/D9*100</f>
        <v>94.685846556210961</v>
      </c>
      <c r="K9" s="53">
        <f>H9/E9*100</f>
        <v>95.116059976421425</v>
      </c>
      <c r="L9" s="53">
        <f>I9/F9*100</f>
        <v>92.6257610424624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95434080</v>
      </c>
      <c r="E11" s="53">
        <f>E12+E19+E25+E37+E45+E51+E61+E67+E74+E79+E108</f>
        <v>73988500</v>
      </c>
      <c r="F11" s="53">
        <f>F12+F19+F25+F37+F45+F51+F61+F67+F74+F79+F108</f>
        <v>21445580</v>
      </c>
      <c r="G11" s="53">
        <f t="shared" ref="G11:G102" si="2">H11+I11</f>
        <v>83099140.400000006</v>
      </c>
      <c r="H11" s="53">
        <f>H12+H19+H25+H37+H45+H51+H61+H67+H74+H79+H108</f>
        <v>62172061.57</v>
      </c>
      <c r="I11" s="53">
        <f>I12+I19+I25+I37+I45+I51+I61+I67+I74+I79+I108</f>
        <v>20927078.829999998</v>
      </c>
      <c r="J11" s="53">
        <f t="shared" ref="J11:L47" si="3">G11/D11*100</f>
        <v>87.074911184767544</v>
      </c>
      <c r="K11" s="53">
        <f t="shared" ref="K11:L47" si="4">H11/E11*100</f>
        <v>84.029358035370365</v>
      </c>
      <c r="L11" s="53">
        <f t="shared" ref="L11:L47" si="5">I11/F11*100</f>
        <v>97.582246924541082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65090200</v>
      </c>
      <c r="E12" s="49">
        <f>E13</f>
        <v>49641200</v>
      </c>
      <c r="F12" s="49">
        <f>F13</f>
        <v>15449000</v>
      </c>
      <c r="G12" s="53">
        <f t="shared" si="2"/>
        <v>61426122.740000002</v>
      </c>
      <c r="H12" s="49">
        <f>H13</f>
        <v>46551101.82</v>
      </c>
      <c r="I12" s="49">
        <f>I13</f>
        <v>14875020.92</v>
      </c>
      <c r="J12" s="53">
        <f t="shared" si="3"/>
        <v>94.370769701122441</v>
      </c>
      <c r="K12" s="53">
        <f t="shared" si="4"/>
        <v>93.775134001595447</v>
      </c>
      <c r="L12" s="53">
        <f t="shared" si="5"/>
        <v>96.284684575053404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65090200</v>
      </c>
      <c r="E13" s="26">
        <f>SUM(E14:E18)</f>
        <v>49641200</v>
      </c>
      <c r="F13" s="26">
        <f>SUM(F14:F18)</f>
        <v>15449000</v>
      </c>
      <c r="G13" s="20">
        <f t="shared" si="2"/>
        <v>61426122.740000002</v>
      </c>
      <c r="H13" s="26">
        <f>SUM(H14:H18)</f>
        <v>46551101.82</v>
      </c>
      <c r="I13" s="26">
        <f>SUM(I14:I18)</f>
        <v>14875020.92</v>
      </c>
      <c r="J13" s="20">
        <f t="shared" si="3"/>
        <v>94.370769701122441</v>
      </c>
      <c r="K13" s="20">
        <f t="shared" si="4"/>
        <v>93.775134001595447</v>
      </c>
      <c r="L13" s="20">
        <f t="shared" si="5"/>
        <v>96.284684575053404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64643200</v>
      </c>
      <c r="E14" s="26">
        <v>49271200</v>
      </c>
      <c r="F14" s="26">
        <v>15372000</v>
      </c>
      <c r="G14" s="20">
        <f t="shared" si="2"/>
        <v>61076132.43</v>
      </c>
      <c r="H14" s="26">
        <v>46280546.240000002</v>
      </c>
      <c r="I14" s="26">
        <v>14795586.189999999</v>
      </c>
      <c r="J14" s="20">
        <f t="shared" si="3"/>
        <v>94.481913689297556</v>
      </c>
      <c r="K14" s="20">
        <f t="shared" si="4"/>
        <v>93.930219357352769</v>
      </c>
      <c r="L14" s="20">
        <f t="shared" si="5"/>
        <v>96.250235428050999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95000</v>
      </c>
      <c r="E15" s="26">
        <v>80000</v>
      </c>
      <c r="F15" s="26">
        <v>15000</v>
      </c>
      <c r="G15" s="20">
        <f t="shared" si="2"/>
        <v>76757.63</v>
      </c>
      <c r="H15" s="26">
        <v>65350.25</v>
      </c>
      <c r="I15" s="26">
        <v>11407.38</v>
      </c>
      <c r="J15" s="20">
        <f t="shared" si="3"/>
        <v>80.797505263157902</v>
      </c>
      <c r="K15" s="20">
        <f t="shared" si="4"/>
        <v>81.687812500000007</v>
      </c>
      <c r="L15" s="20">
        <f t="shared" si="5"/>
        <v>76.049199999999999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47000</v>
      </c>
      <c r="E16" s="26">
        <v>37000</v>
      </c>
      <c r="F16" s="26">
        <v>10000</v>
      </c>
      <c r="G16" s="20">
        <f>H16+I16</f>
        <v>56571.65</v>
      </c>
      <c r="H16" s="26">
        <v>42857.3</v>
      </c>
      <c r="I16" s="26">
        <v>13714.35</v>
      </c>
      <c r="J16" s="20">
        <f t="shared" si="3"/>
        <v>120.36521276595744</v>
      </c>
      <c r="K16" s="20">
        <f t="shared" si="4"/>
        <v>115.83054054054054</v>
      </c>
      <c r="L16" s="20">
        <f t="shared" si="5"/>
        <v>137.14349999999999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500</v>
      </c>
      <c r="E17" s="26">
        <v>500</v>
      </c>
      <c r="F17" s="26"/>
      <c r="G17" s="20">
        <f t="shared" si="2"/>
        <v>11236.5</v>
      </c>
      <c r="H17" s="26">
        <v>8512.5</v>
      </c>
      <c r="I17" s="26">
        <v>2724</v>
      </c>
      <c r="J17" s="20">
        <f t="shared" si="3"/>
        <v>2247.2999999999997</v>
      </c>
      <c r="K17" s="20">
        <f t="shared" si="4"/>
        <v>1702.4999999999998</v>
      </c>
      <c r="L17" s="20" t="e">
        <f t="shared" si="5"/>
        <v>#DIV/0!</v>
      </c>
      <c r="M17" s="7"/>
    </row>
    <row r="18" spans="1:13" ht="161.25" customHeight="1" x14ac:dyDescent="0.3">
      <c r="A18" s="120" t="s">
        <v>467</v>
      </c>
      <c r="B18" s="24" t="s">
        <v>19</v>
      </c>
      <c r="C18" s="25" t="s">
        <v>460</v>
      </c>
      <c r="D18" s="26">
        <f>E18+F18</f>
        <v>304500</v>
      </c>
      <c r="E18" s="26">
        <v>252500</v>
      </c>
      <c r="F18" s="26">
        <v>52000</v>
      </c>
      <c r="G18" s="20">
        <v>52116.3</v>
      </c>
      <c r="H18" s="26">
        <v>153835.53</v>
      </c>
      <c r="I18" s="26">
        <v>51589</v>
      </c>
      <c r="J18" s="20">
        <f t="shared" si="3"/>
        <v>17.115369458128079</v>
      </c>
      <c r="K18" s="20">
        <f t="shared" si="4"/>
        <v>60.924962376237623</v>
      </c>
      <c r="L18" s="20">
        <f t="shared" si="5"/>
        <v>99.209615384615375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2490430</v>
      </c>
      <c r="E19" s="49">
        <f>E20</f>
        <v>0</v>
      </c>
      <c r="F19" s="49">
        <f>F20</f>
        <v>2490430</v>
      </c>
      <c r="G19" s="53">
        <f t="shared" si="2"/>
        <v>2783897.78</v>
      </c>
      <c r="H19" s="49">
        <f>H20</f>
        <v>0</v>
      </c>
      <c r="I19" s="49">
        <f>I20</f>
        <v>2783897.78</v>
      </c>
      <c r="J19" s="53">
        <f t="shared" si="3"/>
        <v>111.78381966166484</v>
      </c>
      <c r="K19" s="53" t="e">
        <f t="shared" si="4"/>
        <v>#DIV/0!</v>
      </c>
      <c r="L19" s="53">
        <f t="shared" si="5"/>
        <v>111.78381966166484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2490430</v>
      </c>
      <c r="E20" s="26">
        <f>SUM(E21:E24)</f>
        <v>0</v>
      </c>
      <c r="F20" s="26">
        <f>SUM(F21:F24)</f>
        <v>2490430</v>
      </c>
      <c r="G20" s="20">
        <f t="shared" si="2"/>
        <v>2783897.78</v>
      </c>
      <c r="H20" s="26">
        <f>SUM(H21:H24)</f>
        <v>0</v>
      </c>
      <c r="I20" s="26">
        <f>SUM(I21:I24)</f>
        <v>2783897.78</v>
      </c>
      <c r="J20" s="20">
        <f t="shared" si="3"/>
        <v>111.78381966166484</v>
      </c>
      <c r="K20" s="20" t="e">
        <f t="shared" si="4"/>
        <v>#DIV/0!</v>
      </c>
      <c r="L20" s="20">
        <f t="shared" si="5"/>
        <v>111.78381966166484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1126000</v>
      </c>
      <c r="E21" s="26"/>
      <c r="F21" s="26">
        <v>1126000</v>
      </c>
      <c r="G21" s="20">
        <f t="shared" si="2"/>
        <v>1395588.08</v>
      </c>
      <c r="H21" s="26"/>
      <c r="I21" s="26">
        <v>1395588.08</v>
      </c>
      <c r="J21" s="20">
        <f t="shared" si="3"/>
        <v>123.94210301953818</v>
      </c>
      <c r="K21" s="20" t="e">
        <f t="shared" si="4"/>
        <v>#DIV/0!</v>
      </c>
      <c r="L21" s="20">
        <f t="shared" si="5"/>
        <v>123.94210301953818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6240</v>
      </c>
      <c r="E22" s="26"/>
      <c r="F22" s="26">
        <v>6240</v>
      </c>
      <c r="G22" s="20">
        <f t="shared" si="2"/>
        <v>7537.41</v>
      </c>
      <c r="H22" s="26"/>
      <c r="I22" s="26">
        <v>7537.41</v>
      </c>
      <c r="J22" s="20">
        <f t="shared" si="3"/>
        <v>120.79182692307693</v>
      </c>
      <c r="K22" s="20" t="e">
        <f t="shared" si="4"/>
        <v>#DIV/0!</v>
      </c>
      <c r="L22" s="20">
        <f t="shared" si="5"/>
        <v>120.79182692307693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1499380</v>
      </c>
      <c r="E23" s="26"/>
      <c r="F23" s="26">
        <v>1499380</v>
      </c>
      <c r="G23" s="20">
        <f t="shared" si="2"/>
        <v>1540886.77</v>
      </c>
      <c r="H23" s="26"/>
      <c r="I23" s="26">
        <v>1540886.77</v>
      </c>
      <c r="J23" s="20">
        <f t="shared" si="3"/>
        <v>102.76826221504889</v>
      </c>
      <c r="K23" s="20" t="e">
        <f t="shared" si="4"/>
        <v>#DIV/0!</v>
      </c>
      <c r="L23" s="20">
        <f t="shared" si="5"/>
        <v>102.76826221504889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-141190</v>
      </c>
      <c r="E24" s="26"/>
      <c r="F24" s="26">
        <v>-141190</v>
      </c>
      <c r="G24" s="20">
        <f t="shared" si="2"/>
        <v>-160114.48000000001</v>
      </c>
      <c r="H24" s="26">
        <v>0</v>
      </c>
      <c r="I24" s="26">
        <v>-160114.48000000001</v>
      </c>
      <c r="J24" s="20">
        <f t="shared" si="3"/>
        <v>113.40355549259864</v>
      </c>
      <c r="K24" s="20" t="e">
        <f t="shared" si="4"/>
        <v>#DIV/0!</v>
      </c>
      <c r="L24" s="20">
        <f t="shared" si="5"/>
        <v>113.40355549259864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3141200</v>
      </c>
      <c r="E25" s="49">
        <f>E26+E32+E35</f>
        <v>3141200</v>
      </c>
      <c r="F25" s="49">
        <f>F26+F32+F35</f>
        <v>0</v>
      </c>
      <c r="G25" s="53">
        <f t="shared" si="2"/>
        <v>3028575.79</v>
      </c>
      <c r="H25" s="49">
        <f>H26+H32+H35</f>
        <v>3028575.79</v>
      </c>
      <c r="I25" s="49">
        <f>I26+I32+I35</f>
        <v>0</v>
      </c>
      <c r="J25" s="53">
        <f t="shared" si="3"/>
        <v>96.414611931745824</v>
      </c>
      <c r="K25" s="53">
        <f t="shared" si="4"/>
        <v>96.414611931745824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2080000</v>
      </c>
      <c r="E26" s="26">
        <f>SUM(E27:E31)</f>
        <v>2080000</v>
      </c>
      <c r="F26" s="26">
        <f>SUM(F27:F31)</f>
        <v>0</v>
      </c>
      <c r="G26" s="20">
        <f t="shared" si="2"/>
        <v>1994470.73</v>
      </c>
      <c r="H26" s="26">
        <f>SUM(H27:H31)</f>
        <v>1994470.73</v>
      </c>
      <c r="I26" s="26">
        <v>0</v>
      </c>
      <c r="J26" s="20">
        <f t="shared" si="3"/>
        <v>95.888015865384617</v>
      </c>
      <c r="K26" s="20">
        <f t="shared" si="4"/>
        <v>95.888015865384617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870000</v>
      </c>
      <c r="E27" s="26">
        <v>870000</v>
      </c>
      <c r="F27" s="26">
        <v>0</v>
      </c>
      <c r="G27" s="20">
        <f t="shared" si="2"/>
        <v>894631.1</v>
      </c>
      <c r="H27" s="26">
        <v>894631.1</v>
      </c>
      <c r="I27" s="26">
        <v>0</v>
      </c>
      <c r="J27" s="20">
        <f t="shared" si="3"/>
        <v>102.83116091954024</v>
      </c>
      <c r="K27" s="20">
        <f t="shared" si="4"/>
        <v>102.83116091954024</v>
      </c>
      <c r="L27" s="20" t="e">
        <f t="shared" si="5"/>
        <v>#DIV/0!</v>
      </c>
      <c r="M27" s="7"/>
    </row>
    <row r="28" spans="1:13" ht="62.4" x14ac:dyDescent="0.3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341</v>
      </c>
      <c r="D29" s="26">
        <f t="shared" si="1"/>
        <v>1210000</v>
      </c>
      <c r="E29" s="26">
        <v>1210000</v>
      </c>
      <c r="F29" s="26">
        <v>0</v>
      </c>
      <c r="G29" s="20">
        <f t="shared" si="2"/>
        <v>1099839.6299999999</v>
      </c>
      <c r="H29" s="26">
        <v>1099839.6299999999</v>
      </c>
      <c r="I29" s="26">
        <v>0</v>
      </c>
      <c r="J29" s="20">
        <f t="shared" si="3"/>
        <v>90.895837190082645</v>
      </c>
      <c r="K29" s="20">
        <f t="shared" si="4"/>
        <v>90.895837190082645</v>
      </c>
      <c r="L29" s="20" t="e">
        <f t="shared" si="5"/>
        <v>#DIV/0!</v>
      </c>
      <c r="M29" s="7"/>
    </row>
    <row r="30" spans="1:13" ht="78" x14ac:dyDescent="0.3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37500</v>
      </c>
      <c r="E32" s="26">
        <f>E33+E34</f>
        <v>37500</v>
      </c>
      <c r="F32" s="26">
        <f>F33+F34</f>
        <v>0</v>
      </c>
      <c r="G32" s="20">
        <f t="shared" si="2"/>
        <v>37416.97</v>
      </c>
      <c r="H32" s="26">
        <f>H33+H34</f>
        <v>37416.97</v>
      </c>
      <c r="I32" s="26">
        <f>I33+I34</f>
        <v>0</v>
      </c>
      <c r="J32" s="20">
        <f t="shared" si="3"/>
        <v>99.778586666666669</v>
      </c>
      <c r="K32" s="20">
        <f t="shared" si="4"/>
        <v>99.778586666666669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37500</v>
      </c>
      <c r="E33" s="26">
        <v>37500</v>
      </c>
      <c r="F33" s="26">
        <v>0</v>
      </c>
      <c r="G33" s="20">
        <f t="shared" si="2"/>
        <v>37414.97</v>
      </c>
      <c r="H33" s="26">
        <v>37414.97</v>
      </c>
      <c r="I33" s="26">
        <v>0</v>
      </c>
      <c r="J33" s="20">
        <f t="shared" si="3"/>
        <v>99.773253333333329</v>
      </c>
      <c r="K33" s="20">
        <f t="shared" si="4"/>
        <v>99.773253333333329</v>
      </c>
      <c r="L33" s="20" t="e">
        <f t="shared" si="5"/>
        <v>#DIV/0!</v>
      </c>
      <c r="M33" s="7"/>
    </row>
    <row r="34" spans="1:13" ht="15.6" x14ac:dyDescent="0.3">
      <c r="A34" s="121" t="s">
        <v>469</v>
      </c>
      <c r="B34" s="24" t="s">
        <v>19</v>
      </c>
      <c r="C34" s="25" t="s">
        <v>468</v>
      </c>
      <c r="D34" s="26">
        <f t="shared" si="1"/>
        <v>0</v>
      </c>
      <c r="E34" s="26"/>
      <c r="F34" s="26"/>
      <c r="G34" s="20">
        <f t="shared" si="2"/>
        <v>2</v>
      </c>
      <c r="H34" s="26">
        <v>2</v>
      </c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">
        <v>482</v>
      </c>
      <c r="B35" s="24" t="s">
        <v>19</v>
      </c>
      <c r="C35" s="25" t="s">
        <v>347</v>
      </c>
      <c r="D35" s="26">
        <f t="shared" si="1"/>
        <v>1023700</v>
      </c>
      <c r="E35" s="26">
        <f>E36</f>
        <v>1023700</v>
      </c>
      <c r="F35" s="26">
        <f>F36</f>
        <v>0</v>
      </c>
      <c r="G35" s="20">
        <f t="shared" si="2"/>
        <v>996688.09</v>
      </c>
      <c r="H35" s="26">
        <f>H36</f>
        <v>996688.09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">
        <v>483</v>
      </c>
      <c r="B36" s="24" t="s">
        <v>19</v>
      </c>
      <c r="C36" s="25" t="s">
        <v>346</v>
      </c>
      <c r="D36" s="26">
        <f>E36+F36</f>
        <v>1023700</v>
      </c>
      <c r="E36" s="26">
        <v>1023700</v>
      </c>
      <c r="F36" s="26"/>
      <c r="G36" s="20">
        <f>H36+I36</f>
        <v>996688.09</v>
      </c>
      <c r="H36" s="26">
        <v>996688.09</v>
      </c>
      <c r="I36" s="26"/>
      <c r="J36" s="20">
        <f t="shared" si="3"/>
        <v>97.361345120640806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825000</v>
      </c>
      <c r="E37" s="49">
        <f>E38+E41</f>
        <v>0</v>
      </c>
      <c r="F37" s="49">
        <f>F38+F41</f>
        <v>825000</v>
      </c>
      <c r="G37" s="53">
        <f t="shared" si="2"/>
        <v>760341.76</v>
      </c>
      <c r="H37" s="49">
        <f>H38+H41</f>
        <v>-102.50999999999999</v>
      </c>
      <c r="I37" s="49">
        <f>I38+I41</f>
        <v>760444.27</v>
      </c>
      <c r="J37" s="53">
        <f t="shared" si="3"/>
        <v>92.162637575757572</v>
      </c>
      <c r="K37" s="53" t="e">
        <f t="shared" si="4"/>
        <v>#DIV/0!</v>
      </c>
      <c r="L37" s="53">
        <f t="shared" si="5"/>
        <v>92.175063030303022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430000</v>
      </c>
      <c r="E38" s="26">
        <f>E40+E39</f>
        <v>0</v>
      </c>
      <c r="F38" s="26">
        <f>F40</f>
        <v>430000</v>
      </c>
      <c r="G38" s="53">
        <f t="shared" si="2"/>
        <v>429295.35999999999</v>
      </c>
      <c r="H38" s="26">
        <f>H40+H39</f>
        <v>-174.5</v>
      </c>
      <c r="I38" s="26">
        <f>I40</f>
        <v>429469.86</v>
      </c>
      <c r="J38" s="20">
        <f t="shared" si="3"/>
        <v>99.836130232558133</v>
      </c>
      <c r="K38" s="20" t="e">
        <f t="shared" si="4"/>
        <v>#DIV/0!</v>
      </c>
      <c r="L38" s="20">
        <f t="shared" si="5"/>
        <v>99.876711627906971</v>
      </c>
      <c r="M38" s="7"/>
    </row>
    <row r="39" spans="1:13" ht="78" x14ac:dyDescent="0.3">
      <c r="A39" s="114" t="s">
        <v>446</v>
      </c>
      <c r="B39" s="24"/>
      <c r="C39" s="25" t="s">
        <v>444</v>
      </c>
      <c r="D39" s="26">
        <f>E39+F39</f>
        <v>0</v>
      </c>
      <c r="E39" s="26"/>
      <c r="F39" s="26"/>
      <c r="G39" s="53">
        <f>H39+I39</f>
        <v>-174.5</v>
      </c>
      <c r="H39" s="26">
        <v>-174.5</v>
      </c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445</v>
      </c>
      <c r="D40" s="26">
        <f t="shared" si="1"/>
        <v>430000</v>
      </c>
      <c r="E40" s="26"/>
      <c r="F40" s="26">
        <v>430000</v>
      </c>
      <c r="G40" s="20">
        <f t="shared" si="2"/>
        <v>429469.86</v>
      </c>
      <c r="H40" s="26"/>
      <c r="I40" s="26">
        <v>429469.86</v>
      </c>
      <c r="J40" s="20">
        <f t="shared" si="3"/>
        <v>99.876711627906971</v>
      </c>
      <c r="K40" s="20" t="e">
        <f t="shared" si="4"/>
        <v>#DIV/0!</v>
      </c>
      <c r="L40" s="20">
        <f t="shared" si="5"/>
        <v>99.876711627906971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395000</v>
      </c>
      <c r="E41" s="26">
        <f>E42+E43+E44</f>
        <v>0</v>
      </c>
      <c r="F41" s="26">
        <f>F42+F44</f>
        <v>395000</v>
      </c>
      <c r="G41" s="20">
        <f t="shared" si="2"/>
        <v>331046.39999999997</v>
      </c>
      <c r="H41" s="26">
        <f>H42+H43+H44</f>
        <v>71.990000000000009</v>
      </c>
      <c r="I41" s="26">
        <f>I42+I44+I43</f>
        <v>330974.40999999997</v>
      </c>
      <c r="J41" s="20">
        <f t="shared" si="3"/>
        <v>83.809215189873413</v>
      </c>
      <c r="K41" s="20" t="e">
        <f t="shared" si="4"/>
        <v>#DIV/0!</v>
      </c>
      <c r="L41" s="20">
        <f t="shared" si="5"/>
        <v>83.790989873417715</v>
      </c>
      <c r="M41" s="7"/>
    </row>
    <row r="42" spans="1:13" ht="62.4" x14ac:dyDescent="0.3">
      <c r="A42" s="114" t="s">
        <v>61</v>
      </c>
      <c r="B42" s="24" t="s">
        <v>19</v>
      </c>
      <c r="C42" s="25" t="s">
        <v>470</v>
      </c>
      <c r="D42" s="26">
        <f t="shared" si="1"/>
        <v>275000</v>
      </c>
      <c r="E42" s="26"/>
      <c r="F42" s="26">
        <v>275000</v>
      </c>
      <c r="G42" s="20">
        <f t="shared" si="2"/>
        <v>227072.58</v>
      </c>
      <c r="H42" s="26"/>
      <c r="I42" s="26">
        <v>227072.58</v>
      </c>
      <c r="J42" s="20">
        <f t="shared" si="3"/>
        <v>82.571847272727268</v>
      </c>
      <c r="K42" s="20" t="e">
        <f t="shared" si="4"/>
        <v>#DIV/0!</v>
      </c>
      <c r="L42" s="20">
        <f t="shared" si="5"/>
        <v>82.571847272727268</v>
      </c>
      <c r="M42" s="7"/>
    </row>
    <row r="43" spans="1:13" ht="63.75" customHeight="1" x14ac:dyDescent="0.3">
      <c r="A43" s="114" t="s">
        <v>458</v>
      </c>
      <c r="B43" s="24" t="s">
        <v>19</v>
      </c>
      <c r="C43" s="25" t="s">
        <v>455</v>
      </c>
      <c r="D43" s="26">
        <f t="shared" si="1"/>
        <v>0</v>
      </c>
      <c r="E43" s="26"/>
      <c r="F43" s="26"/>
      <c r="G43" s="20">
        <f t="shared" si="2"/>
        <v>21</v>
      </c>
      <c r="H43" s="26">
        <v>19</v>
      </c>
      <c r="I43" s="26">
        <v>2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336</v>
      </c>
      <c r="D44" s="26">
        <f t="shared" si="1"/>
        <v>120000</v>
      </c>
      <c r="E44" s="26"/>
      <c r="F44" s="26">
        <v>120000</v>
      </c>
      <c r="G44" s="20">
        <f t="shared" si="2"/>
        <v>103952.82</v>
      </c>
      <c r="H44" s="26">
        <v>52.99</v>
      </c>
      <c r="I44" s="26">
        <v>103899.83</v>
      </c>
      <c r="J44" s="20">
        <f t="shared" si="3"/>
        <v>86.627350000000007</v>
      </c>
      <c r="K44" s="20" t="e">
        <f t="shared" si="4"/>
        <v>#DIV/0!</v>
      </c>
      <c r="L44" s="20">
        <f t="shared" si="5"/>
        <v>86.583191666666664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395000</v>
      </c>
      <c r="E45" s="49">
        <f>E46+E48</f>
        <v>395000</v>
      </c>
      <c r="F45" s="49">
        <f>F46+F48</f>
        <v>0</v>
      </c>
      <c r="G45" s="53">
        <f t="shared" si="2"/>
        <v>403058.46</v>
      </c>
      <c r="H45" s="49">
        <f>H46+H48</f>
        <v>403058.46</v>
      </c>
      <c r="I45" s="49">
        <f>I46+I48</f>
        <v>0</v>
      </c>
      <c r="J45" s="53">
        <f t="shared" si="3"/>
        <v>102.04011645569622</v>
      </c>
      <c r="K45" s="53">
        <f t="shared" si="4"/>
        <v>102.04011645569622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395000</v>
      </c>
      <c r="E46" s="26">
        <f>E47</f>
        <v>395000</v>
      </c>
      <c r="F46" s="26">
        <f>F47</f>
        <v>0</v>
      </c>
      <c r="G46" s="20">
        <f t="shared" si="2"/>
        <v>403058.46</v>
      </c>
      <c r="H46" s="26">
        <f>H47</f>
        <v>403058.46</v>
      </c>
      <c r="I46" s="26">
        <f>I47</f>
        <v>0</v>
      </c>
      <c r="J46" s="20">
        <f t="shared" si="3"/>
        <v>102.04011645569622</v>
      </c>
      <c r="K46" s="20">
        <f t="shared" si="4"/>
        <v>102.04011645569622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395000</v>
      </c>
      <c r="E47" s="26">
        <v>395000</v>
      </c>
      <c r="F47" s="26"/>
      <c r="G47" s="20">
        <f t="shared" si="2"/>
        <v>403058.46</v>
      </c>
      <c r="H47" s="26">
        <v>403058.46</v>
      </c>
      <c r="I47" s="26"/>
      <c r="J47" s="20">
        <f t="shared" si="3"/>
        <v>102.04011645569622</v>
      </c>
      <c r="K47" s="20">
        <f t="shared" si="4"/>
        <v>102.04011645569622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5154500</v>
      </c>
      <c r="E51" s="49">
        <f t="shared" ref="E51:I51" si="9">E52</f>
        <v>2829000</v>
      </c>
      <c r="F51" s="49">
        <f t="shared" si="9"/>
        <v>2325500</v>
      </c>
      <c r="G51" s="53">
        <f t="shared" si="2"/>
        <v>4152591.4299999997</v>
      </c>
      <c r="H51" s="49">
        <f t="shared" si="9"/>
        <v>2038916.9</v>
      </c>
      <c r="I51" s="49">
        <f t="shared" si="9"/>
        <v>2113674.5299999998</v>
      </c>
      <c r="J51" s="53">
        <f t="shared" si="6"/>
        <v>80.562448928121057</v>
      </c>
      <c r="K51" s="53">
        <f t="shared" si="7"/>
        <v>72.072000706963593</v>
      </c>
      <c r="L51" s="53">
        <f t="shared" si="8"/>
        <v>90.891185981509352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5154500</v>
      </c>
      <c r="E52" s="26">
        <f>E53+E57</f>
        <v>2829000</v>
      </c>
      <c r="F52" s="26">
        <f>F53+F57+F56</f>
        <v>2325500</v>
      </c>
      <c r="G52" s="20">
        <f>H52+I52</f>
        <v>4152591.4299999997</v>
      </c>
      <c r="H52" s="26">
        <f>H53+H57+H60</f>
        <v>2038916.9</v>
      </c>
      <c r="I52" s="26">
        <f>I53+I57+I56</f>
        <v>2113674.5299999998</v>
      </c>
      <c r="J52" s="20">
        <f t="shared" si="6"/>
        <v>80.562448928121057</v>
      </c>
      <c r="K52" s="20">
        <f t="shared" si="7"/>
        <v>72.072000706963593</v>
      </c>
      <c r="L52" s="20">
        <f t="shared" si="8"/>
        <v>90.891185981509352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1120000</v>
      </c>
      <c r="E53" s="26">
        <f t="shared" ref="E53:F53" si="10">SUM(E54:E55)</f>
        <v>839000</v>
      </c>
      <c r="F53" s="26">
        <f t="shared" si="10"/>
        <v>281000</v>
      </c>
      <c r="G53" s="20">
        <f t="shared" ref="G53:G59" si="11">H53+I53</f>
        <v>1131649.8999999999</v>
      </c>
      <c r="H53" s="26">
        <f>SUM(H54:H55)</f>
        <v>845685.12999999989</v>
      </c>
      <c r="I53" s="26">
        <f>I55</f>
        <v>285964.77</v>
      </c>
      <c r="J53" s="20">
        <f t="shared" si="6"/>
        <v>101.04016964285714</v>
      </c>
      <c r="K53" s="20">
        <f t="shared" si="7"/>
        <v>100.79679737783074</v>
      </c>
      <c r="L53" s="20">
        <f t="shared" si="8"/>
        <v>101.76682206405694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559720.34</v>
      </c>
      <c r="H54" s="26">
        <v>559720.34</v>
      </c>
      <c r="I54" s="26"/>
      <c r="J54" s="20">
        <f t="shared" si="6"/>
        <v>101.95270309653917</v>
      </c>
      <c r="K54" s="20">
        <f t="shared" si="7"/>
        <v>101.95270309653917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571000</v>
      </c>
      <c r="E55" s="26">
        <v>290000</v>
      </c>
      <c r="F55" s="26">
        <v>281000</v>
      </c>
      <c r="G55" s="20">
        <f t="shared" si="11"/>
        <v>571929.56000000006</v>
      </c>
      <c r="H55" s="26">
        <v>285964.78999999998</v>
      </c>
      <c r="I55" s="26">
        <v>285964.77</v>
      </c>
      <c r="J55" s="20">
        <f t="shared" si="6"/>
        <v>100.16279509632224</v>
      </c>
      <c r="K55" s="20">
        <f t="shared" si="7"/>
        <v>98.608548275862063</v>
      </c>
      <c r="L55" s="20">
        <f t="shared" si="8"/>
        <v>101.76682206405694</v>
      </c>
      <c r="M55" s="7"/>
    </row>
    <row r="56" spans="1:13" ht="93.75" customHeight="1" x14ac:dyDescent="0.3">
      <c r="A56" s="116" t="s">
        <v>485</v>
      </c>
      <c r="B56" s="24" t="s">
        <v>19</v>
      </c>
      <c r="C56" s="25" t="s">
        <v>450</v>
      </c>
      <c r="D56" s="26">
        <f>E56+F56</f>
        <v>11000</v>
      </c>
      <c r="E56" s="26"/>
      <c r="F56" s="26">
        <v>11000</v>
      </c>
      <c r="G56" s="20"/>
      <c r="H56" s="26"/>
      <c r="I56" s="26">
        <v>11146.63</v>
      </c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4023500</v>
      </c>
      <c r="E57" s="26">
        <f>E58+E59</f>
        <v>1990000</v>
      </c>
      <c r="F57" s="26">
        <f>F58+F59</f>
        <v>2033500</v>
      </c>
      <c r="G57" s="20">
        <f t="shared" si="11"/>
        <v>3009746.4</v>
      </c>
      <c r="H57" s="26">
        <f t="shared" ref="H57" si="12">SUM(H58:H59)</f>
        <v>1193183.27</v>
      </c>
      <c r="I57" s="26">
        <f>I59</f>
        <v>1816563.13</v>
      </c>
      <c r="J57" s="26">
        <f>J58+J59</f>
        <v>149.29080633669949</v>
      </c>
      <c r="K57" s="20">
        <f t="shared" si="7"/>
        <v>59.958958291457286</v>
      </c>
      <c r="L57" s="20">
        <f t="shared" si="8"/>
        <v>89.331848045242197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1990000</v>
      </c>
      <c r="E58" s="26">
        <v>1990000</v>
      </c>
      <c r="F58" s="26"/>
      <c r="G58" s="20">
        <f t="shared" si="11"/>
        <v>1193183.27</v>
      </c>
      <c r="H58" s="26">
        <v>1193183.27</v>
      </c>
      <c r="I58" s="26"/>
      <c r="J58" s="20">
        <f t="shared" si="6"/>
        <v>59.958958291457286</v>
      </c>
      <c r="K58" s="20">
        <f t="shared" si="7"/>
        <v>59.958958291457286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433</v>
      </c>
      <c r="D59" s="26">
        <f t="shared" si="1"/>
        <v>2033500</v>
      </c>
      <c r="E59" s="26"/>
      <c r="F59" s="26">
        <v>2033500</v>
      </c>
      <c r="G59" s="20">
        <f t="shared" si="11"/>
        <v>1816563.13</v>
      </c>
      <c r="H59" s="26"/>
      <c r="I59" s="26">
        <v>1816563.13</v>
      </c>
      <c r="J59" s="20">
        <f t="shared" si="6"/>
        <v>89.331848045242197</v>
      </c>
      <c r="K59" s="20" t="e">
        <f t="shared" si="7"/>
        <v>#DIV/0!</v>
      </c>
      <c r="L59" s="20">
        <f t="shared" si="8"/>
        <v>89.331848045242197</v>
      </c>
      <c r="M59" s="7"/>
    </row>
    <row r="60" spans="1:13" ht="313.5" customHeight="1" x14ac:dyDescent="0.3">
      <c r="A60" s="114" t="s">
        <v>441</v>
      </c>
      <c r="B60" s="24" t="s">
        <v>19</v>
      </c>
      <c r="C60" s="25" t="s">
        <v>440</v>
      </c>
      <c r="D60" s="26">
        <f>E60+F60</f>
        <v>0</v>
      </c>
      <c r="E60" s="26"/>
      <c r="F60" s="26"/>
      <c r="G60" s="20">
        <f>H60+I60</f>
        <v>48.5</v>
      </c>
      <c r="H60" s="26">
        <v>48.5</v>
      </c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355500</v>
      </c>
      <c r="E61" s="49">
        <f>E62</f>
        <v>355500</v>
      </c>
      <c r="F61" s="49">
        <f>F62</f>
        <v>0</v>
      </c>
      <c r="G61" s="53">
        <f t="shared" si="2"/>
        <v>351412.21</v>
      </c>
      <c r="H61" s="49">
        <f>H62</f>
        <v>351412.21</v>
      </c>
      <c r="I61" s="49">
        <f>I62</f>
        <v>0</v>
      </c>
      <c r="J61" s="53">
        <f t="shared" si="6"/>
        <v>98.850129395218005</v>
      </c>
      <c r="K61" s="53">
        <f t="shared" si="7"/>
        <v>98.850129395218005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355500</v>
      </c>
      <c r="E62" s="26">
        <f>SUM(E63:E66)</f>
        <v>355500</v>
      </c>
      <c r="F62" s="26">
        <f>SUM(F63:F66)</f>
        <v>0</v>
      </c>
      <c r="G62" s="20">
        <f t="shared" si="2"/>
        <v>351412.21</v>
      </c>
      <c r="H62" s="26">
        <f>SUM(H63:H66)</f>
        <v>351412.21</v>
      </c>
      <c r="I62" s="26">
        <f>SUM(I63:I66)</f>
        <v>0</v>
      </c>
      <c r="J62" s="20">
        <f t="shared" si="6"/>
        <v>98.850129395218005</v>
      </c>
      <c r="K62" s="20">
        <f t="shared" si="7"/>
        <v>98.850129395218005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175000</v>
      </c>
      <c r="E63" s="26">
        <v>175000</v>
      </c>
      <c r="F63" s="26"/>
      <c r="G63" s="20">
        <f t="shared" si="2"/>
        <v>173935.63</v>
      </c>
      <c r="H63" s="26">
        <v>173935.63</v>
      </c>
      <c r="I63" s="26"/>
      <c r="J63" s="20">
        <f t="shared" si="6"/>
        <v>99.391788571428577</v>
      </c>
      <c r="K63" s="20">
        <f t="shared" si="7"/>
        <v>99.391788571428577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447</v>
      </c>
      <c r="D64" s="26">
        <f t="shared" si="1"/>
        <v>500</v>
      </c>
      <c r="E64" s="26">
        <v>500</v>
      </c>
      <c r="F64" s="26"/>
      <c r="G64" s="49">
        <f>H64</f>
        <v>73.78</v>
      </c>
      <c r="H64" s="26">
        <v>73.78</v>
      </c>
      <c r="I64" s="26"/>
      <c r="J64" s="20">
        <f t="shared" si="6"/>
        <v>14.756</v>
      </c>
      <c r="K64" s="20">
        <f t="shared" si="7"/>
        <v>14.756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17000</v>
      </c>
      <c r="E65" s="26">
        <v>17000</v>
      </c>
      <c r="F65" s="26"/>
      <c r="G65" s="20">
        <f t="shared" si="2"/>
        <v>15772.2</v>
      </c>
      <c r="H65" s="26">
        <v>15772.2</v>
      </c>
      <c r="I65" s="26"/>
      <c r="J65" s="20">
        <f t="shared" si="6"/>
        <v>92.777647058823533</v>
      </c>
      <c r="K65" s="20">
        <f t="shared" si="7"/>
        <v>92.777647058823533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451</v>
      </c>
      <c r="D66" s="26">
        <f t="shared" si="1"/>
        <v>163000</v>
      </c>
      <c r="E66" s="26">
        <v>163000</v>
      </c>
      <c r="F66" s="26"/>
      <c r="G66" s="20">
        <f t="shared" si="2"/>
        <v>161630.6</v>
      </c>
      <c r="H66" s="26">
        <v>161630.6</v>
      </c>
      <c r="I66" s="26"/>
      <c r="J66" s="20">
        <f t="shared" si="6"/>
        <v>99.159877300613502</v>
      </c>
      <c r="K66" s="20">
        <f t="shared" si="7"/>
        <v>99.159877300613502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17094850</v>
      </c>
      <c r="E67" s="49">
        <f>E68+E72+E71</f>
        <v>16894400</v>
      </c>
      <c r="F67" s="49">
        <f>F73</f>
        <v>200450</v>
      </c>
      <c r="G67" s="53">
        <f t="shared" si="2"/>
        <v>9269247.2300000004</v>
      </c>
      <c r="H67" s="49">
        <f>H68+H72+H71</f>
        <v>9060573.5999999996</v>
      </c>
      <c r="I67" s="49">
        <f>I73</f>
        <v>208673.63</v>
      </c>
      <c r="J67" s="53">
        <f t="shared" si="6"/>
        <v>54.222454306413923</v>
      </c>
      <c r="K67" s="53">
        <f t="shared" si="7"/>
        <v>53.630632635666252</v>
      </c>
      <c r="L67" s="53">
        <f t="shared" si="8"/>
        <v>104.10258418558244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16774200</v>
      </c>
      <c r="E68" s="26">
        <f t="shared" ref="E68:H69" si="13">E69</f>
        <v>16774200</v>
      </c>
      <c r="F68" s="26"/>
      <c r="G68" s="20">
        <f t="shared" si="2"/>
        <v>8940356.2899999991</v>
      </c>
      <c r="H68" s="26">
        <f t="shared" si="13"/>
        <v>8940356.2899999991</v>
      </c>
      <c r="I68" s="26"/>
      <c r="J68" s="20">
        <f t="shared" si="6"/>
        <v>53.298257383362532</v>
      </c>
      <c r="K68" s="20">
        <f t="shared" si="7"/>
        <v>53.298257383362532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16774200</v>
      </c>
      <c r="E69" s="26">
        <f t="shared" si="13"/>
        <v>16774200</v>
      </c>
      <c r="F69" s="26"/>
      <c r="G69" s="20">
        <f t="shared" si="2"/>
        <v>8940356.2899999991</v>
      </c>
      <c r="H69" s="26">
        <f t="shared" si="13"/>
        <v>8940356.2899999991</v>
      </c>
      <c r="I69" s="26"/>
      <c r="J69" s="20">
        <f t="shared" si="6"/>
        <v>53.298257383362532</v>
      </c>
      <c r="K69" s="20">
        <f t="shared" si="7"/>
        <v>53.298257383362532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16774200</v>
      </c>
      <c r="E70" s="26">
        <v>16774200</v>
      </c>
      <c r="F70" s="26"/>
      <c r="G70" s="20">
        <f t="shared" si="2"/>
        <v>8940356.2899999991</v>
      </c>
      <c r="H70" s="26">
        <v>8940356.2899999991</v>
      </c>
      <c r="I70" s="26"/>
      <c r="J70" s="20">
        <f t="shared" si="6"/>
        <v>53.298257383362532</v>
      </c>
      <c r="K70" s="20">
        <f t="shared" si="7"/>
        <v>53.298257383362532</v>
      </c>
      <c r="L70" s="20" t="e">
        <f t="shared" si="8"/>
        <v>#DIV/0!</v>
      </c>
      <c r="M70" s="7"/>
    </row>
    <row r="71" spans="1:13" ht="93.6" x14ac:dyDescent="0.3">
      <c r="A71" s="114" t="s">
        <v>464</v>
      </c>
      <c r="B71" s="24" t="s">
        <v>19</v>
      </c>
      <c r="C71" s="25" t="s">
        <v>462</v>
      </c>
      <c r="D71" s="26">
        <f>E71+F71</f>
        <v>1800</v>
      </c>
      <c r="E71" s="26">
        <v>1800</v>
      </c>
      <c r="F71" s="26"/>
      <c r="G71" s="20">
        <f>H71+I71</f>
        <v>1766.8</v>
      </c>
      <c r="H71" s="26">
        <v>1766.8</v>
      </c>
      <c r="I71" s="26"/>
      <c r="J71" s="20">
        <f t="shared" si="6"/>
        <v>98.155555555555551</v>
      </c>
      <c r="K71" s="20"/>
      <c r="L71" s="20"/>
      <c r="M71" s="7"/>
    </row>
    <row r="72" spans="1:13" ht="31.2" x14ac:dyDescent="0.3">
      <c r="A72" s="114" t="s">
        <v>461</v>
      </c>
      <c r="B72" s="24" t="s">
        <v>19</v>
      </c>
      <c r="C72" s="25" t="s">
        <v>390</v>
      </c>
      <c r="D72" s="26">
        <f>E72</f>
        <v>118400</v>
      </c>
      <c r="E72" s="26">
        <v>118400</v>
      </c>
      <c r="F72" s="26"/>
      <c r="G72" s="20">
        <f>H72</f>
        <v>118450.51</v>
      </c>
      <c r="H72" s="26">
        <v>118450.51</v>
      </c>
      <c r="I72" s="26"/>
      <c r="J72" s="20">
        <f t="shared" si="6"/>
        <v>100.04266047297297</v>
      </c>
      <c r="K72" s="20"/>
      <c r="L72" s="20"/>
      <c r="M72" s="7"/>
    </row>
    <row r="73" spans="1:13" ht="31.2" x14ac:dyDescent="0.3">
      <c r="A73" s="114" t="s">
        <v>471</v>
      </c>
      <c r="B73" s="24" t="s">
        <v>19</v>
      </c>
      <c r="C73" s="25" t="s">
        <v>472</v>
      </c>
      <c r="D73" s="26"/>
      <c r="E73" s="26"/>
      <c r="F73" s="26">
        <v>200450</v>
      </c>
      <c r="G73" s="20"/>
      <c r="H73" s="26"/>
      <c r="I73" s="26">
        <v>208673.63</v>
      </c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603900</v>
      </c>
      <c r="E74" s="49">
        <f>E75+E78</f>
        <v>555200</v>
      </c>
      <c r="F74" s="49">
        <f>F78</f>
        <v>48700</v>
      </c>
      <c r="G74" s="53">
        <f t="shared" si="2"/>
        <v>603748.47</v>
      </c>
      <c r="H74" s="49">
        <f>H75+H78</f>
        <v>555449.23</v>
      </c>
      <c r="I74" s="49">
        <f>I75+I78</f>
        <v>48299.24</v>
      </c>
      <c r="J74" s="53">
        <f t="shared" si="6"/>
        <v>99.974908097367106</v>
      </c>
      <c r="K74" s="53">
        <f t="shared" si="7"/>
        <v>100.04489012968298</v>
      </c>
      <c r="L74" s="53">
        <f t="shared" si="8"/>
        <v>99.177084188911707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507000</v>
      </c>
      <c r="E75" s="26">
        <f t="shared" ref="E75:E76" si="14">E76</f>
        <v>507000</v>
      </c>
      <c r="F75" s="26"/>
      <c r="G75" s="20">
        <f t="shared" si="2"/>
        <v>507150</v>
      </c>
      <c r="H75" s="26">
        <f t="shared" ref="H75:I76" si="15">H76</f>
        <v>507150</v>
      </c>
      <c r="I75" s="26">
        <f t="shared" si="15"/>
        <v>0</v>
      </c>
      <c r="J75" s="20">
        <f t="shared" si="6"/>
        <v>100.02958579881658</v>
      </c>
      <c r="K75" s="20">
        <f t="shared" si="7"/>
        <v>100.02958579881658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507000</v>
      </c>
      <c r="E76" s="26">
        <f t="shared" si="14"/>
        <v>507000</v>
      </c>
      <c r="F76" s="26"/>
      <c r="G76" s="20">
        <f t="shared" si="2"/>
        <v>507150</v>
      </c>
      <c r="H76" s="26">
        <f t="shared" si="15"/>
        <v>507150</v>
      </c>
      <c r="I76" s="26">
        <f t="shared" si="15"/>
        <v>0</v>
      </c>
      <c r="J76" s="20">
        <f t="shared" si="6"/>
        <v>100.02958579881658</v>
      </c>
      <c r="K76" s="20">
        <f t="shared" si="7"/>
        <v>100.02958579881658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507000</v>
      </c>
      <c r="E77" s="26">
        <v>507000</v>
      </c>
      <c r="F77" s="26"/>
      <c r="G77" s="20">
        <f t="shared" si="2"/>
        <v>507150</v>
      </c>
      <c r="H77" s="26">
        <v>507150</v>
      </c>
      <c r="I77" s="26"/>
      <c r="J77" s="20">
        <f t="shared" si="6"/>
        <v>100.02958579881658</v>
      </c>
      <c r="K77" s="20">
        <f t="shared" si="7"/>
        <v>100.02958579881658</v>
      </c>
      <c r="L77" s="20" t="e">
        <f t="shared" si="8"/>
        <v>#DIV/0!</v>
      </c>
      <c r="M77" s="7"/>
    </row>
    <row r="78" spans="1:13" ht="126" customHeight="1" x14ac:dyDescent="0.3">
      <c r="A78" s="114" t="s">
        <v>485</v>
      </c>
      <c r="B78" s="24" t="s">
        <v>19</v>
      </c>
      <c r="C78" s="25" t="s">
        <v>473</v>
      </c>
      <c r="D78" s="26">
        <f>E78+F78</f>
        <v>96900</v>
      </c>
      <c r="E78" s="26">
        <v>48200</v>
      </c>
      <c r="F78" s="26">
        <v>48700</v>
      </c>
      <c r="G78" s="20">
        <f>H78+I78</f>
        <v>96598.47</v>
      </c>
      <c r="H78" s="26">
        <v>48299.23</v>
      </c>
      <c r="I78" s="26">
        <v>48299.24</v>
      </c>
      <c r="J78" s="20">
        <f t="shared" si="6"/>
        <v>99.688823529411764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177000</v>
      </c>
      <c r="E79" s="49">
        <f>E80+E95+E97+E100</f>
        <v>177000</v>
      </c>
      <c r="F79" s="49">
        <f>F80+F95+F97+F100</f>
        <v>0</v>
      </c>
      <c r="G79" s="53">
        <f t="shared" si="2"/>
        <v>190107.14</v>
      </c>
      <c r="H79" s="49">
        <f>H80+H95+H97+H100+H92</f>
        <v>158348.54</v>
      </c>
      <c r="I79" s="49">
        <f>I80+I95+I97+I100</f>
        <v>31758.6</v>
      </c>
      <c r="J79" s="53">
        <f t="shared" si="6"/>
        <v>107.40516384180792</v>
      </c>
      <c r="K79" s="53">
        <f t="shared" si="7"/>
        <v>89.46245197740113</v>
      </c>
      <c r="L79" s="53" t="e">
        <f t="shared" si="8"/>
        <v>#DIV/0!</v>
      </c>
      <c r="M79" s="7"/>
    </row>
    <row r="80" spans="1:13" ht="62.4" x14ac:dyDescent="0.3">
      <c r="A80" s="117" t="s">
        <v>348</v>
      </c>
      <c r="B80" s="65" t="s">
        <v>19</v>
      </c>
      <c r="C80" s="66" t="s">
        <v>349</v>
      </c>
      <c r="D80" s="62">
        <f>E80+F80</f>
        <v>126000</v>
      </c>
      <c r="E80" s="26">
        <f>E84+E86+E88+E90+E94+E93+E81+E83+E82+E92</f>
        <v>126000</v>
      </c>
      <c r="F80" s="26">
        <f>F84+F86+F88+F90</f>
        <v>0</v>
      </c>
      <c r="G80" s="20">
        <f>H80+I80</f>
        <v>107115.35</v>
      </c>
      <c r="H80" s="26">
        <f>H84+H86+H88+H90+H81+H94+H93+H83+H82</f>
        <v>107115.35</v>
      </c>
      <c r="I80" s="26">
        <f>I84+I86+I88+I90+I82</f>
        <v>0</v>
      </c>
      <c r="J80" s="20">
        <f t="shared" si="6"/>
        <v>85.012182539682541</v>
      </c>
      <c r="K80" s="20">
        <f t="shared" si="7"/>
        <v>85.012182539682541</v>
      </c>
      <c r="L80" s="20" t="e">
        <f t="shared" si="8"/>
        <v>#DIV/0!</v>
      </c>
      <c r="M80" s="7"/>
    </row>
    <row r="81" spans="1:13" ht="142.5" customHeight="1" x14ac:dyDescent="0.3">
      <c r="A81" s="117" t="s">
        <v>395</v>
      </c>
      <c r="B81" s="65" t="s">
        <v>19</v>
      </c>
      <c r="C81" s="66" t="s">
        <v>392</v>
      </c>
      <c r="D81" s="62">
        <f>E81+F81</f>
        <v>9000</v>
      </c>
      <c r="E81" s="26">
        <v>9000</v>
      </c>
      <c r="F81" s="26"/>
      <c r="G81" s="20">
        <f>H81+I81</f>
        <v>16357.4</v>
      </c>
      <c r="H81" s="26">
        <v>16357.4</v>
      </c>
      <c r="I81" s="26"/>
      <c r="J81" s="20">
        <f t="shared" si="6"/>
        <v>181.7488888888889</v>
      </c>
      <c r="K81" s="20"/>
      <c r="L81" s="20"/>
      <c r="M81" s="7"/>
    </row>
    <row r="82" spans="1:13" ht="123" customHeight="1" x14ac:dyDescent="0.3">
      <c r="A82" s="118" t="s">
        <v>453</v>
      </c>
      <c r="B82" s="65" t="s">
        <v>19</v>
      </c>
      <c r="C82" s="66" t="s">
        <v>452</v>
      </c>
      <c r="D82" s="62">
        <f>E82+F82</f>
        <v>9000</v>
      </c>
      <c r="E82" s="26">
        <v>9000</v>
      </c>
      <c r="F82" s="26"/>
      <c r="G82" s="20">
        <f>H82+I82</f>
        <v>2500</v>
      </c>
      <c r="H82" s="26">
        <v>2500</v>
      </c>
      <c r="I82" s="26"/>
      <c r="J82" s="20">
        <f t="shared" si="6"/>
        <v>27.777777777777779</v>
      </c>
      <c r="K82" s="20"/>
      <c r="L82" s="20"/>
      <c r="M82" s="7"/>
    </row>
    <row r="83" spans="1:13" ht="150" customHeight="1" x14ac:dyDescent="0.3">
      <c r="A83" s="117" t="s">
        <v>442</v>
      </c>
      <c r="B83" s="65" t="s">
        <v>19</v>
      </c>
      <c r="C83" s="66" t="s">
        <v>438</v>
      </c>
      <c r="D83" s="62">
        <f>E83</f>
        <v>0</v>
      </c>
      <c r="E83" s="26"/>
      <c r="F83" s="26"/>
      <c r="G83" s="20">
        <f>H83</f>
        <v>0</v>
      </c>
      <c r="H83" s="26"/>
      <c r="I83" s="26"/>
      <c r="J83" s="20" t="e">
        <f t="shared" si="6"/>
        <v>#DIV/0!</v>
      </c>
      <c r="K83" s="20"/>
      <c r="L83" s="20"/>
      <c r="M83" s="7"/>
    </row>
    <row r="84" spans="1:13" ht="109.2" x14ac:dyDescent="0.3">
      <c r="A84" s="117" t="s">
        <v>350</v>
      </c>
      <c r="B84" s="65" t="s">
        <v>19</v>
      </c>
      <c r="C84" s="66" t="s">
        <v>351</v>
      </c>
      <c r="D84" s="62">
        <f t="shared" ref="D84:D107" si="16">E84+F84</f>
        <v>26000</v>
      </c>
      <c r="E84" s="26">
        <f>E85</f>
        <v>26000</v>
      </c>
      <c r="F84" s="26">
        <f>F85</f>
        <v>0</v>
      </c>
      <c r="G84" s="20">
        <f t="shared" ref="G84:G99" si="17">H84+I84</f>
        <v>25016.31</v>
      </c>
      <c r="H84" s="26">
        <f>H85</f>
        <v>25016.31</v>
      </c>
      <c r="I84" s="26">
        <f>I85</f>
        <v>0</v>
      </c>
      <c r="J84" s="20">
        <f t="shared" si="6"/>
        <v>96.216576923076929</v>
      </c>
      <c r="K84" s="20">
        <f t="shared" si="7"/>
        <v>96.216576923076929</v>
      </c>
      <c r="L84" s="53" t="e">
        <f t="shared" si="8"/>
        <v>#DIV/0!</v>
      </c>
      <c r="M84" s="7"/>
    </row>
    <row r="85" spans="1:13" ht="145.5" customHeight="1" x14ac:dyDescent="0.3">
      <c r="A85" s="117" t="s">
        <v>352</v>
      </c>
      <c r="B85" s="65" t="s">
        <v>19</v>
      </c>
      <c r="C85" s="66" t="s">
        <v>353</v>
      </c>
      <c r="D85" s="62">
        <f t="shared" si="16"/>
        <v>26000</v>
      </c>
      <c r="E85" s="26">
        <v>26000</v>
      </c>
      <c r="F85" s="26"/>
      <c r="G85" s="20">
        <f t="shared" si="17"/>
        <v>25016.31</v>
      </c>
      <c r="H85" s="26">
        <v>25016.31</v>
      </c>
      <c r="I85" s="49"/>
      <c r="J85" s="20">
        <f t="shared" si="6"/>
        <v>96.216576923076929</v>
      </c>
      <c r="K85" s="20">
        <f t="shared" si="7"/>
        <v>96.216576923076929</v>
      </c>
      <c r="L85" s="53" t="e">
        <f t="shared" si="8"/>
        <v>#DIV/0!</v>
      </c>
      <c r="M85" s="7"/>
    </row>
    <row r="86" spans="1:13" ht="93.6" x14ac:dyDescent="0.3">
      <c r="A86" s="117" t="s">
        <v>354</v>
      </c>
      <c r="B86" s="65" t="s">
        <v>19</v>
      </c>
      <c r="C86" s="66" t="s">
        <v>355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>
        <f t="shared" si="6"/>
        <v>0</v>
      </c>
      <c r="K86" s="20">
        <f t="shared" si="7"/>
        <v>0</v>
      </c>
      <c r="L86" s="53" t="e">
        <f t="shared" si="8"/>
        <v>#DIV/0!</v>
      </c>
      <c r="M86" s="7"/>
    </row>
    <row r="87" spans="1:13" ht="124.8" x14ac:dyDescent="0.3">
      <c r="A87" s="117" t="s">
        <v>356</v>
      </c>
      <c r="B87" s="65" t="s">
        <v>19</v>
      </c>
      <c r="C87" s="66" t="s">
        <v>357</v>
      </c>
      <c r="D87" s="62">
        <f t="shared" si="16"/>
        <v>1000</v>
      </c>
      <c r="E87" s="26">
        <v>1000</v>
      </c>
      <c r="F87" s="26"/>
      <c r="G87" s="20">
        <f t="shared" si="17"/>
        <v>0</v>
      </c>
      <c r="H87" s="26"/>
      <c r="I87" s="49"/>
      <c r="J87" s="20">
        <f t="shared" si="6"/>
        <v>0</v>
      </c>
      <c r="K87" s="20">
        <f t="shared" si="7"/>
        <v>0</v>
      </c>
      <c r="L87" s="53" t="e">
        <f t="shared" si="8"/>
        <v>#DIV/0!</v>
      </c>
      <c r="M87" s="7"/>
    </row>
    <row r="88" spans="1:13" ht="124.8" x14ac:dyDescent="0.3">
      <c r="A88" s="117" t="s">
        <v>358</v>
      </c>
      <c r="B88" s="65" t="s">
        <v>19</v>
      </c>
      <c r="C88" s="66" t="s">
        <v>359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71.6" x14ac:dyDescent="0.3">
      <c r="A89" s="117" t="s">
        <v>360</v>
      </c>
      <c r="B89" s="65" t="s">
        <v>19</v>
      </c>
      <c r="C89" s="66" t="s">
        <v>361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18.5" customHeight="1" x14ac:dyDescent="0.3">
      <c r="A90" s="117" t="s">
        <v>362</v>
      </c>
      <c r="B90" s="65" t="s">
        <v>19</v>
      </c>
      <c r="C90" s="66" t="s">
        <v>363</v>
      </c>
      <c r="D90" s="62">
        <f t="shared" si="16"/>
        <v>3000</v>
      </c>
      <c r="E90" s="26">
        <f>E91</f>
        <v>3000</v>
      </c>
      <c r="F90" s="26">
        <f>F91</f>
        <v>0</v>
      </c>
      <c r="G90" s="20">
        <f t="shared" si="17"/>
        <v>1950</v>
      </c>
      <c r="H90" s="26">
        <f>H91</f>
        <v>1950</v>
      </c>
      <c r="I90" s="26">
        <f>I91</f>
        <v>0</v>
      </c>
      <c r="J90" s="20">
        <f t="shared" si="6"/>
        <v>65</v>
      </c>
      <c r="K90" s="20">
        <f t="shared" si="7"/>
        <v>65</v>
      </c>
      <c r="L90" s="53" t="e">
        <f t="shared" si="8"/>
        <v>#DIV/0!</v>
      </c>
      <c r="M90" s="7"/>
    </row>
    <row r="91" spans="1:13" ht="210.75" customHeight="1" x14ac:dyDescent="0.3">
      <c r="A91" s="117" t="s">
        <v>364</v>
      </c>
      <c r="B91" s="65" t="s">
        <v>19</v>
      </c>
      <c r="C91" s="66" t="s">
        <v>365</v>
      </c>
      <c r="D91" s="62">
        <f t="shared" si="16"/>
        <v>3000</v>
      </c>
      <c r="E91" s="26">
        <v>3000</v>
      </c>
      <c r="F91" s="49"/>
      <c r="G91" s="20">
        <f t="shared" si="17"/>
        <v>1950</v>
      </c>
      <c r="H91" s="26">
        <v>1950</v>
      </c>
      <c r="I91" s="49"/>
      <c r="J91" s="20">
        <f t="shared" si="6"/>
        <v>65</v>
      </c>
      <c r="K91" s="20">
        <f t="shared" si="7"/>
        <v>65</v>
      </c>
      <c r="L91" s="53" t="e">
        <f t="shared" si="8"/>
        <v>#DIV/0!</v>
      </c>
      <c r="M91" s="7"/>
    </row>
    <row r="92" spans="1:13" ht="162.75" customHeight="1" x14ac:dyDescent="0.3">
      <c r="A92" s="117" t="s">
        <v>443</v>
      </c>
      <c r="B92" s="65" t="s">
        <v>19</v>
      </c>
      <c r="C92" s="66" t="s">
        <v>439</v>
      </c>
      <c r="D92" s="62">
        <f>E92+F92</f>
        <v>2000</v>
      </c>
      <c r="E92" s="26">
        <v>2000</v>
      </c>
      <c r="F92" s="49"/>
      <c r="G92" s="20">
        <f>H92+I92</f>
        <v>1500.01</v>
      </c>
      <c r="H92" s="26">
        <v>1500.01</v>
      </c>
      <c r="I92" s="49"/>
      <c r="J92" s="20">
        <f t="shared" si="6"/>
        <v>75.000500000000002</v>
      </c>
      <c r="K92" s="20">
        <f t="shared" si="7"/>
        <v>75.000500000000002</v>
      </c>
      <c r="L92" s="53"/>
      <c r="M92" s="7"/>
    </row>
    <row r="93" spans="1:13" ht="147.75" customHeight="1" x14ac:dyDescent="0.3">
      <c r="A93" s="117" t="s">
        <v>481</v>
      </c>
      <c r="B93" s="65" t="s">
        <v>19</v>
      </c>
      <c r="C93" s="66" t="s">
        <v>429</v>
      </c>
      <c r="D93" s="62">
        <f>E93</f>
        <v>48000</v>
      </c>
      <c r="E93" s="26">
        <v>48000</v>
      </c>
      <c r="F93" s="49"/>
      <c r="G93" s="20">
        <f>H93</f>
        <v>37354.15</v>
      </c>
      <c r="H93" s="26">
        <v>37354.15</v>
      </c>
      <c r="I93" s="49"/>
      <c r="J93" s="20">
        <f t="shared" si="6"/>
        <v>77.821145833333333</v>
      </c>
      <c r="K93" s="20">
        <f t="shared" si="7"/>
        <v>77.821145833333333</v>
      </c>
      <c r="L93" s="53"/>
      <c r="M93" s="7"/>
    </row>
    <row r="94" spans="1:13" ht="146.25" customHeight="1" x14ac:dyDescent="0.3">
      <c r="A94" s="117" t="s">
        <v>481</v>
      </c>
      <c r="B94" s="65" t="s">
        <v>19</v>
      </c>
      <c r="C94" s="66" t="s">
        <v>394</v>
      </c>
      <c r="D94" s="62">
        <f>E94+F94</f>
        <v>28000</v>
      </c>
      <c r="E94" s="26">
        <v>28000</v>
      </c>
      <c r="F94" s="49"/>
      <c r="G94" s="20">
        <f>H94+I94</f>
        <v>23937.49</v>
      </c>
      <c r="H94" s="26">
        <v>23937.49</v>
      </c>
      <c r="I94" s="49"/>
      <c r="J94" s="20">
        <f t="shared" si="6"/>
        <v>85.491035714285729</v>
      </c>
      <c r="K94" s="20">
        <f t="shared" si="7"/>
        <v>85.491035714285729</v>
      </c>
      <c r="L94" s="53"/>
      <c r="M94" s="7"/>
    </row>
    <row r="95" spans="1:13" ht="62.4" x14ac:dyDescent="0.3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376</v>
      </c>
      <c r="B100" s="65" t="s">
        <v>19</v>
      </c>
      <c r="C100" s="66" t="s">
        <v>377</v>
      </c>
      <c r="D100" s="62">
        <f t="shared" si="16"/>
        <v>51000</v>
      </c>
      <c r="E100" s="26">
        <f>E101+E103+E106</f>
        <v>51000</v>
      </c>
      <c r="F100" s="26">
        <f>F101+F103+F106</f>
        <v>0</v>
      </c>
      <c r="G100" s="20">
        <f t="shared" si="2"/>
        <v>81491.78</v>
      </c>
      <c r="H100" s="26">
        <f>H101+H103+H106</f>
        <v>49733.18</v>
      </c>
      <c r="I100" s="26">
        <f>I101+I103+I106</f>
        <v>31758.6</v>
      </c>
      <c r="J100" s="20">
        <f t="shared" si="6"/>
        <v>159.78780392156861</v>
      </c>
      <c r="K100" s="20">
        <f t="shared" si="7"/>
        <v>97.516039215686277</v>
      </c>
      <c r="L100" s="20" t="e">
        <f t="shared" si="8"/>
        <v>#DIV/0!</v>
      </c>
      <c r="M100" s="7"/>
    </row>
    <row r="101" spans="1:13" ht="78" x14ac:dyDescent="0.3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382</v>
      </c>
      <c r="B103" s="65" t="s">
        <v>19</v>
      </c>
      <c r="C103" s="66" t="s">
        <v>383</v>
      </c>
      <c r="D103" s="62">
        <f t="shared" si="16"/>
        <v>0</v>
      </c>
      <c r="E103" s="26">
        <f>E104+E105</f>
        <v>0</v>
      </c>
      <c r="F103" s="26">
        <f>F104</f>
        <v>0</v>
      </c>
      <c r="G103" s="20">
        <f t="shared" ref="G103:G157" si="18">H103+I103</f>
        <v>34838.03</v>
      </c>
      <c r="H103" s="26">
        <f>H104+H105</f>
        <v>3079.43</v>
      </c>
      <c r="I103" s="26">
        <f>I104+I105</f>
        <v>31758.6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09.8" thickBot="1" x14ac:dyDescent="0.35">
      <c r="A104" s="117" t="s">
        <v>384</v>
      </c>
      <c r="B104" s="65" t="s">
        <v>19</v>
      </c>
      <c r="C104" s="66" t="s">
        <v>385</v>
      </c>
      <c r="D104" s="62">
        <f t="shared" si="16"/>
        <v>0</v>
      </c>
      <c r="E104" s="26"/>
      <c r="F104" s="26"/>
      <c r="G104" s="20">
        <f t="shared" si="18"/>
        <v>34838.03</v>
      </c>
      <c r="H104" s="26">
        <v>3079.43</v>
      </c>
      <c r="I104" s="26">
        <v>31758.6</v>
      </c>
      <c r="J104" s="26" t="e">
        <f t="shared" si="6"/>
        <v>#DIV/0!</v>
      </c>
      <c r="K104" s="26" t="e">
        <f t="shared" si="7"/>
        <v>#DIV/0!</v>
      </c>
      <c r="L104" s="26" t="e">
        <f t="shared" si="8"/>
        <v>#DIV/0!</v>
      </c>
      <c r="M104" s="7"/>
    </row>
    <row r="105" spans="1:13" ht="93" x14ac:dyDescent="0.3">
      <c r="A105" s="119" t="s">
        <v>391</v>
      </c>
      <c r="B105" s="65" t="s">
        <v>19</v>
      </c>
      <c r="C105" s="66" t="s">
        <v>484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386</v>
      </c>
      <c r="B106" s="65" t="s">
        <v>19</v>
      </c>
      <c r="C106" s="66" t="s">
        <v>387</v>
      </c>
      <c r="D106" s="62">
        <f t="shared" si="16"/>
        <v>51000</v>
      </c>
      <c r="E106" s="26">
        <f>E107</f>
        <v>51000</v>
      </c>
      <c r="F106" s="26">
        <f>F107</f>
        <v>0</v>
      </c>
      <c r="G106" s="20">
        <f t="shared" si="18"/>
        <v>46653.75</v>
      </c>
      <c r="H106" s="26">
        <f>H107</f>
        <v>46653.75</v>
      </c>
      <c r="I106" s="26">
        <f>I107</f>
        <v>0</v>
      </c>
      <c r="J106" s="20">
        <f t="shared" ref="J106:L108" si="19">G106/D106*100</f>
        <v>91.477941176470594</v>
      </c>
      <c r="K106" s="20">
        <f t="shared" si="19"/>
        <v>91.477941176470594</v>
      </c>
      <c r="L106" s="20" t="e">
        <f t="shared" si="19"/>
        <v>#DIV/0!</v>
      </c>
      <c r="M106" s="7"/>
    </row>
    <row r="107" spans="1:13" ht="156" x14ac:dyDescent="0.3">
      <c r="A107" s="117" t="s">
        <v>388</v>
      </c>
      <c r="B107" s="65" t="s">
        <v>19</v>
      </c>
      <c r="C107" s="66" t="s">
        <v>389</v>
      </c>
      <c r="D107" s="62">
        <f t="shared" si="16"/>
        <v>51000</v>
      </c>
      <c r="E107" s="26">
        <v>51000</v>
      </c>
      <c r="F107" s="26"/>
      <c r="G107" s="20">
        <f t="shared" si="18"/>
        <v>46653.75</v>
      </c>
      <c r="H107" s="26">
        <v>46653.75</v>
      </c>
      <c r="I107" s="26"/>
      <c r="J107" s="20">
        <f t="shared" si="19"/>
        <v>91.477941176470594</v>
      </c>
      <c r="K107" s="20">
        <f t="shared" si="19"/>
        <v>91.477941176470594</v>
      </c>
      <c r="L107" s="20" t="e">
        <f t="shared" si="19"/>
        <v>#DIV/0!</v>
      </c>
      <c r="M107" s="7"/>
    </row>
    <row r="108" spans="1:13" ht="31.2" x14ac:dyDescent="0.3">
      <c r="A108" s="115" t="s">
        <v>118</v>
      </c>
      <c r="B108" s="47" t="s">
        <v>19</v>
      </c>
      <c r="C108" s="48" t="s">
        <v>119</v>
      </c>
      <c r="D108" s="49">
        <f t="shared" ref="D108:D157" si="20">E108+F108</f>
        <v>106500</v>
      </c>
      <c r="E108" s="49">
        <f t="shared" ref="E108:F108" si="21">E112+E109</f>
        <v>0</v>
      </c>
      <c r="F108" s="49">
        <f t="shared" si="21"/>
        <v>106500</v>
      </c>
      <c r="G108" s="53">
        <f t="shared" si="18"/>
        <v>130037.39</v>
      </c>
      <c r="H108" s="49">
        <f>H112+H109</f>
        <v>24727.53</v>
      </c>
      <c r="I108" s="49">
        <f>I112+I110+I111+I114</f>
        <v>105309.86</v>
      </c>
      <c r="J108" s="53">
        <f t="shared" si="19"/>
        <v>122.10083568075116</v>
      </c>
      <c r="K108" s="53" t="e">
        <f t="shared" si="19"/>
        <v>#DIV/0!</v>
      </c>
      <c r="L108" s="53">
        <f t="shared" si="19"/>
        <v>98.88249765258216</v>
      </c>
      <c r="M108" s="7"/>
    </row>
    <row r="109" spans="1:13" ht="15.6" x14ac:dyDescent="0.3">
      <c r="A109" s="114" t="s">
        <v>120</v>
      </c>
      <c r="B109" s="24" t="s">
        <v>19</v>
      </c>
      <c r="C109" s="25" t="s">
        <v>121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24727.53</v>
      </c>
      <c r="H109" s="26">
        <f>H110+H111</f>
        <v>24727.53</v>
      </c>
      <c r="I109" s="26">
        <f>I110+I111</f>
        <v>0</v>
      </c>
      <c r="J109" s="26"/>
      <c r="K109" s="26"/>
      <c r="L109" s="26"/>
      <c r="M109" s="7"/>
    </row>
    <row r="110" spans="1:13" ht="15.6" x14ac:dyDescent="0.3">
      <c r="A110" s="114" t="s">
        <v>120</v>
      </c>
      <c r="B110" s="24" t="s">
        <v>19</v>
      </c>
      <c r="C110" s="25" t="s">
        <v>332</v>
      </c>
      <c r="D110" s="26">
        <f t="shared" si="20"/>
        <v>0</v>
      </c>
      <c r="E110" s="26"/>
      <c r="F110" s="26"/>
      <c r="G110" s="20">
        <f t="shared" si="18"/>
        <v>24727.53</v>
      </c>
      <c r="H110" s="26">
        <v>24727.53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6.8" x14ac:dyDescent="0.3">
      <c r="A111" s="114" t="s">
        <v>122</v>
      </c>
      <c r="B111" s="24" t="s">
        <v>19</v>
      </c>
      <c r="C111" s="25" t="s">
        <v>474</v>
      </c>
      <c r="D111" s="26">
        <f t="shared" si="20"/>
        <v>0</v>
      </c>
      <c r="E111" s="26"/>
      <c r="F111" s="26"/>
      <c r="G111" s="20">
        <f>I111</f>
        <v>0</v>
      </c>
      <c r="H111" s="26"/>
      <c r="I111" s="26"/>
      <c r="J111" s="20" t="e">
        <f t="shared" si="22"/>
        <v>#DIV/0!</v>
      </c>
      <c r="K111" s="26"/>
      <c r="L111" s="26"/>
      <c r="M111" s="7"/>
    </row>
    <row r="112" spans="1:13" ht="15.6" x14ac:dyDescent="0.3">
      <c r="A112" s="114" t="s">
        <v>123</v>
      </c>
      <c r="B112" s="24" t="s">
        <v>19</v>
      </c>
      <c r="C112" s="25" t="s">
        <v>124</v>
      </c>
      <c r="D112" s="26">
        <f t="shared" si="20"/>
        <v>106500</v>
      </c>
      <c r="E112" s="26">
        <f t="shared" ref="E112:H112" si="23">SUM(E113:E114)</f>
        <v>0</v>
      </c>
      <c r="F112" s="26">
        <f t="shared" si="23"/>
        <v>106500</v>
      </c>
      <c r="G112" s="20">
        <f t="shared" si="18"/>
        <v>0</v>
      </c>
      <c r="H112" s="26">
        <f t="shared" si="23"/>
        <v>0</v>
      </c>
      <c r="I112" s="26"/>
      <c r="J112" s="20">
        <f t="shared" si="22"/>
        <v>0</v>
      </c>
      <c r="K112" s="20" t="e">
        <f t="shared" si="22"/>
        <v>#DIV/0!</v>
      </c>
      <c r="L112" s="20">
        <f t="shared" si="22"/>
        <v>0</v>
      </c>
      <c r="M112" s="7"/>
    </row>
    <row r="113" spans="1:13" ht="31.2" x14ac:dyDescent="0.3">
      <c r="A113" s="114" t="s">
        <v>125</v>
      </c>
      <c r="B113" s="24" t="s">
        <v>19</v>
      </c>
      <c r="C113" s="25" t="s">
        <v>126</v>
      </c>
      <c r="D113" s="26">
        <f t="shared" si="20"/>
        <v>0</v>
      </c>
      <c r="E113" s="26"/>
      <c r="F113" s="26"/>
      <c r="G113" s="20">
        <f t="shared" si="18"/>
        <v>105309.86</v>
      </c>
      <c r="H113" s="26"/>
      <c r="I113" s="26">
        <v>105309.86</v>
      </c>
      <c r="J113" s="20" t="e">
        <f t="shared" si="22"/>
        <v>#DIV/0!</v>
      </c>
      <c r="K113" s="20" t="e">
        <f t="shared" si="22"/>
        <v>#DIV/0!</v>
      </c>
      <c r="L113" s="20" t="e">
        <f t="shared" si="22"/>
        <v>#DIV/0!</v>
      </c>
      <c r="M113" s="7"/>
    </row>
    <row r="114" spans="1:13" ht="31.2" x14ac:dyDescent="0.3">
      <c r="A114" s="114" t="s">
        <v>127</v>
      </c>
      <c r="B114" s="24" t="s">
        <v>19</v>
      </c>
      <c r="C114" s="25" t="s">
        <v>393</v>
      </c>
      <c r="D114" s="26">
        <f t="shared" si="20"/>
        <v>106500</v>
      </c>
      <c r="E114" s="26"/>
      <c r="F114" s="26">
        <v>106500</v>
      </c>
      <c r="G114" s="20">
        <f t="shared" si="18"/>
        <v>105309.86</v>
      </c>
      <c r="H114" s="26"/>
      <c r="I114" s="26">
        <v>105309.86</v>
      </c>
      <c r="J114" s="20">
        <f t="shared" si="22"/>
        <v>98.88249765258216</v>
      </c>
      <c r="K114" s="20" t="e">
        <f t="shared" si="22"/>
        <v>#DIV/0!</v>
      </c>
      <c r="L114" s="20">
        <f t="shared" si="22"/>
        <v>98.88249765258216</v>
      </c>
      <c r="M114" s="7"/>
    </row>
    <row r="115" spans="1:13" ht="15.6" x14ac:dyDescent="0.3">
      <c r="A115" s="115" t="s">
        <v>128</v>
      </c>
      <c r="B115" s="47" t="s">
        <v>19</v>
      </c>
      <c r="C115" s="48" t="s">
        <v>129</v>
      </c>
      <c r="D115" s="49">
        <f>D116+D155+D154</f>
        <v>637693711.70000005</v>
      </c>
      <c r="E115" s="49">
        <f>E116+E155+E154</f>
        <v>569094365.44000006</v>
      </c>
      <c r="F115" s="49">
        <f t="shared" ref="F115:I115" si="24">F116+F155</f>
        <v>129574130.7</v>
      </c>
      <c r="G115" s="49">
        <f>G116+G155+G154</f>
        <v>611069115.50999999</v>
      </c>
      <c r="H115" s="49">
        <f>H116+H155+H154</f>
        <v>549503022.41999996</v>
      </c>
      <c r="I115" s="49">
        <f t="shared" si="24"/>
        <v>118956077.53</v>
      </c>
      <c r="J115" s="53">
        <f t="shared" si="22"/>
        <v>95.824861418340987</v>
      </c>
      <c r="K115" s="53">
        <f t="shared" si="22"/>
        <v>96.55745264586254</v>
      </c>
      <c r="L115" s="53">
        <f t="shared" si="22"/>
        <v>91.805422029352655</v>
      </c>
      <c r="M115" s="7"/>
    </row>
    <row r="116" spans="1:13" ht="62.4" x14ac:dyDescent="0.3">
      <c r="A116" s="115" t="s">
        <v>130</v>
      </c>
      <c r="B116" s="47" t="s">
        <v>19</v>
      </c>
      <c r="C116" s="48" t="s">
        <v>131</v>
      </c>
      <c r="D116" s="49">
        <f>D117+D123+D131+D146</f>
        <v>645275011.70000005</v>
      </c>
      <c r="E116" s="49">
        <f>E117+E123+E131+E146</f>
        <v>576675665.44000006</v>
      </c>
      <c r="F116" s="49">
        <f>F117+F123+F131+F147+F146</f>
        <v>129574130.7</v>
      </c>
      <c r="G116" s="49">
        <f>G117+G123+G131+G146</f>
        <v>618650403.21000004</v>
      </c>
      <c r="H116" s="49">
        <f>H117+H123+H131+H146</f>
        <v>557084310.12</v>
      </c>
      <c r="I116" s="49">
        <f>I117+I123+I131+I147+I146</f>
        <v>118956077.53</v>
      </c>
      <c r="J116" s="49">
        <f t="shared" si="22"/>
        <v>95.873912981713559</v>
      </c>
      <c r="K116" s="49">
        <f t="shared" si="22"/>
        <v>96.602708160911916</v>
      </c>
      <c r="L116" s="49">
        <f t="shared" si="22"/>
        <v>91.805422029352655</v>
      </c>
      <c r="M116" s="7"/>
    </row>
    <row r="117" spans="1:13" ht="31.2" x14ac:dyDescent="0.3">
      <c r="A117" s="114" t="s">
        <v>132</v>
      </c>
      <c r="B117" s="24" t="s">
        <v>19</v>
      </c>
      <c r="C117" s="25" t="s">
        <v>397</v>
      </c>
      <c r="D117" s="26">
        <f>D118</f>
        <v>227606300</v>
      </c>
      <c r="E117" s="26">
        <f>E118+E122</f>
        <v>227606300</v>
      </c>
      <c r="F117" s="26">
        <f>F118+F122</f>
        <v>59150300</v>
      </c>
      <c r="G117" s="26">
        <f>G118</f>
        <v>227606300</v>
      </c>
      <c r="H117" s="26">
        <f>H118+H122</f>
        <v>227606300</v>
      </c>
      <c r="I117" s="26">
        <f>I118+I122</f>
        <v>55565500</v>
      </c>
      <c r="J117" s="20">
        <f t="shared" ref="J117:L122" si="25">G117/D117*100</f>
        <v>100</v>
      </c>
      <c r="K117" s="20">
        <f t="shared" si="25"/>
        <v>100</v>
      </c>
      <c r="L117" s="20">
        <f t="shared" si="25"/>
        <v>93.939506646627322</v>
      </c>
      <c r="M117" s="7"/>
    </row>
    <row r="118" spans="1:13" ht="31.2" x14ac:dyDescent="0.3">
      <c r="A118" s="114" t="s">
        <v>133</v>
      </c>
      <c r="B118" s="24" t="s">
        <v>19</v>
      </c>
      <c r="C118" s="25" t="s">
        <v>398</v>
      </c>
      <c r="D118" s="26">
        <f>D119+D120+D122</f>
        <v>227606300</v>
      </c>
      <c r="E118" s="26">
        <f t="shared" ref="E118:H118" si="26">E119+E120</f>
        <v>144306000</v>
      </c>
      <c r="F118" s="26">
        <f>F119+F120+F121</f>
        <v>59150300</v>
      </c>
      <c r="G118" s="26">
        <f>G119+G120+G122</f>
        <v>227606300</v>
      </c>
      <c r="H118" s="26">
        <f t="shared" si="26"/>
        <v>144306000</v>
      </c>
      <c r="I118" s="26">
        <f>I119+I120+I121</f>
        <v>55565500</v>
      </c>
      <c r="J118" s="20">
        <f t="shared" si="25"/>
        <v>100</v>
      </c>
      <c r="K118" s="20">
        <f t="shared" si="25"/>
        <v>100</v>
      </c>
      <c r="L118" s="20">
        <f t="shared" si="25"/>
        <v>93.939506646627322</v>
      </c>
      <c r="M118" s="7"/>
    </row>
    <row r="119" spans="1:13" ht="46.8" x14ac:dyDescent="0.3">
      <c r="A119" s="114" t="s">
        <v>134</v>
      </c>
      <c r="B119" s="24" t="s">
        <v>19</v>
      </c>
      <c r="C119" s="25" t="s">
        <v>399</v>
      </c>
      <c r="D119" s="26">
        <f t="shared" si="20"/>
        <v>144306000</v>
      </c>
      <c r="E119" s="26">
        <v>144306000</v>
      </c>
      <c r="F119" s="26"/>
      <c r="G119" s="20">
        <f t="shared" si="18"/>
        <v>144306000</v>
      </c>
      <c r="H119" s="26">
        <v>144306000</v>
      </c>
      <c r="I119" s="26"/>
      <c r="J119" s="20">
        <f t="shared" si="25"/>
        <v>100</v>
      </c>
      <c r="K119" s="20">
        <f t="shared" si="25"/>
        <v>100</v>
      </c>
      <c r="L119" s="20" t="e">
        <f t="shared" si="25"/>
        <v>#DIV/0!</v>
      </c>
      <c r="M119" s="7"/>
    </row>
    <row r="120" spans="1:13" ht="46.8" x14ac:dyDescent="0.3">
      <c r="A120" s="114" t="s">
        <v>135</v>
      </c>
      <c r="B120" s="24" t="s">
        <v>19</v>
      </c>
      <c r="C120" s="25" t="s">
        <v>400</v>
      </c>
      <c r="D120" s="26">
        <f>E120+F120</f>
        <v>0</v>
      </c>
      <c r="E120" s="26"/>
      <c r="F120" s="26"/>
      <c r="G120" s="20">
        <f>H120+I120</f>
        <v>0</v>
      </c>
      <c r="H120" s="26"/>
      <c r="I120" s="26"/>
      <c r="J120" s="20" t="e">
        <f t="shared" si="25"/>
        <v>#DIV/0!</v>
      </c>
      <c r="K120" s="20" t="e">
        <f t="shared" si="25"/>
        <v>#DIV/0!</v>
      </c>
      <c r="L120" s="20" t="e">
        <f t="shared" si="25"/>
        <v>#DIV/0!</v>
      </c>
      <c r="M120" s="7"/>
    </row>
    <row r="121" spans="1:13" ht="43.5" customHeight="1" x14ac:dyDescent="0.3">
      <c r="A121" s="114" t="s">
        <v>449</v>
      </c>
      <c r="B121" s="24" t="s">
        <v>19</v>
      </c>
      <c r="C121" s="25" t="s">
        <v>448</v>
      </c>
      <c r="D121" s="26"/>
      <c r="E121" s="26"/>
      <c r="F121" s="26">
        <v>59150300</v>
      </c>
      <c r="G121" s="20"/>
      <c r="H121" s="26"/>
      <c r="I121" s="26">
        <v>55565500</v>
      </c>
      <c r="J121" s="26"/>
      <c r="K121" s="26"/>
      <c r="L121" s="26"/>
      <c r="M121" s="7"/>
    </row>
    <row r="122" spans="1:13" ht="62.4" x14ac:dyDescent="0.3">
      <c r="A122" s="114" t="s">
        <v>136</v>
      </c>
      <c r="B122" s="24" t="s">
        <v>19</v>
      </c>
      <c r="C122" s="25" t="s">
        <v>401</v>
      </c>
      <c r="D122" s="26">
        <f t="shared" si="20"/>
        <v>83300300</v>
      </c>
      <c r="E122" s="26">
        <v>83300300</v>
      </c>
      <c r="F122" s="26"/>
      <c r="G122" s="20">
        <f t="shared" si="18"/>
        <v>83300300</v>
      </c>
      <c r="H122" s="26">
        <v>83300300</v>
      </c>
      <c r="I122" s="26"/>
      <c r="J122" s="20">
        <f t="shared" si="25"/>
        <v>100</v>
      </c>
      <c r="K122" s="26"/>
      <c r="L122" s="26"/>
      <c r="M122" s="7"/>
    </row>
    <row r="123" spans="1:13" ht="46.8" x14ac:dyDescent="0.3">
      <c r="A123" s="115" t="s">
        <v>137</v>
      </c>
      <c r="B123" s="47" t="s">
        <v>19</v>
      </c>
      <c r="C123" s="48" t="s">
        <v>402</v>
      </c>
      <c r="D123" s="49">
        <f t="shared" si="20"/>
        <v>168598311.69999999</v>
      </c>
      <c r="E123" s="49">
        <f>E125+E128+E124+E127</f>
        <v>99397081</v>
      </c>
      <c r="F123" s="49">
        <f>F125+F128+F126+F124</f>
        <v>69201230.700000003</v>
      </c>
      <c r="G123" s="53">
        <f t="shared" si="18"/>
        <v>142510557.81999999</v>
      </c>
      <c r="H123" s="49">
        <f>H125+H128+H124+H127</f>
        <v>80342580.290000007</v>
      </c>
      <c r="I123" s="49">
        <f>I125+I128+I124++I126</f>
        <v>62167977.530000001</v>
      </c>
      <c r="J123" s="53">
        <f>G123/D123*100</f>
        <v>84.526681425837793</v>
      </c>
      <c r="K123" s="53">
        <f>H123/E123*100</f>
        <v>80.829919230726716</v>
      </c>
      <c r="L123" s="53">
        <f>I123/F123*100</f>
        <v>89.836520103969761</v>
      </c>
      <c r="M123" s="7"/>
    </row>
    <row r="124" spans="1:13" ht="218.4" x14ac:dyDescent="0.3">
      <c r="A124" s="114" t="s">
        <v>465</v>
      </c>
      <c r="B124" s="24" t="s">
        <v>19</v>
      </c>
      <c r="C124" s="25" t="s">
        <v>456</v>
      </c>
      <c r="D124" s="26">
        <f t="shared" si="20"/>
        <v>46532430.700000003</v>
      </c>
      <c r="E124" s="26"/>
      <c r="F124" s="26">
        <v>46532430.700000003</v>
      </c>
      <c r="G124" s="20">
        <f t="shared" si="18"/>
        <v>41052337.399999999</v>
      </c>
      <c r="H124" s="26"/>
      <c r="I124" s="26">
        <v>41052337.399999999</v>
      </c>
      <c r="J124" s="26">
        <f t="shared" ref="J124:J127" si="27">G124/D124*100</f>
        <v>88.223066756751209</v>
      </c>
      <c r="K124" s="26" t="e">
        <f t="shared" ref="K124:K127" si="28">H124/E124*100</f>
        <v>#DIV/0!</v>
      </c>
      <c r="L124" s="53">
        <f t="shared" ref="L124:L127" si="29">I124/F124*100</f>
        <v>88.223066756751209</v>
      </c>
      <c r="M124" s="7"/>
    </row>
    <row r="125" spans="1:13" ht="46.8" x14ac:dyDescent="0.3">
      <c r="A125" s="114" t="s">
        <v>435</v>
      </c>
      <c r="B125" s="24" t="s">
        <v>19</v>
      </c>
      <c r="C125" s="25" t="s">
        <v>434</v>
      </c>
      <c r="D125" s="26">
        <f t="shared" si="20"/>
        <v>1858300</v>
      </c>
      <c r="E125" s="26">
        <v>1858300</v>
      </c>
      <c r="F125" s="26"/>
      <c r="G125" s="20">
        <f t="shared" si="18"/>
        <v>1857105.06</v>
      </c>
      <c r="H125" s="26">
        <v>1857105.06</v>
      </c>
      <c r="I125" s="26"/>
      <c r="J125" s="26">
        <f t="shared" si="27"/>
        <v>99.935697142549643</v>
      </c>
      <c r="K125" s="26">
        <f t="shared" si="28"/>
        <v>99.935697142549643</v>
      </c>
      <c r="L125" s="53" t="e">
        <f t="shared" si="29"/>
        <v>#DIV/0!</v>
      </c>
      <c r="M125" s="7"/>
    </row>
    <row r="126" spans="1:13" ht="196.5" customHeight="1" x14ac:dyDescent="0.3">
      <c r="A126" s="114" t="s">
        <v>459</v>
      </c>
      <c r="B126" s="24" t="s">
        <v>19</v>
      </c>
      <c r="C126" s="25" t="s">
        <v>454</v>
      </c>
      <c r="D126" s="26">
        <f>E126+F126</f>
        <v>0</v>
      </c>
      <c r="E126" s="26"/>
      <c r="F126" s="26"/>
      <c r="G126" s="20">
        <f>H126+I126</f>
        <v>0</v>
      </c>
      <c r="H126" s="26"/>
      <c r="I126" s="26"/>
      <c r="J126" s="26" t="e">
        <f t="shared" si="27"/>
        <v>#DIV/0!</v>
      </c>
      <c r="K126" s="26" t="e">
        <f t="shared" si="28"/>
        <v>#DIV/0!</v>
      </c>
      <c r="L126" s="53" t="e">
        <f t="shared" si="29"/>
        <v>#DIV/0!</v>
      </c>
      <c r="M126" s="7"/>
    </row>
    <row r="127" spans="1:13" ht="44.25" customHeight="1" x14ac:dyDescent="0.3">
      <c r="A127" s="114" t="s">
        <v>466</v>
      </c>
      <c r="B127" s="24" t="s">
        <v>19</v>
      </c>
      <c r="C127" s="25" t="s">
        <v>463</v>
      </c>
      <c r="D127" s="26">
        <f>E127+F127</f>
        <v>56800</v>
      </c>
      <c r="E127" s="26">
        <v>56800</v>
      </c>
      <c r="F127" s="26"/>
      <c r="G127" s="20">
        <f>H127+I127</f>
        <v>56800</v>
      </c>
      <c r="H127" s="26">
        <v>56800</v>
      </c>
      <c r="I127" s="26"/>
      <c r="J127" s="26">
        <f t="shared" si="27"/>
        <v>100</v>
      </c>
      <c r="K127" s="26">
        <f t="shared" si="28"/>
        <v>100</v>
      </c>
      <c r="L127" s="53" t="e">
        <f t="shared" si="29"/>
        <v>#DIV/0!</v>
      </c>
      <c r="M127" s="7"/>
    </row>
    <row r="128" spans="1:13" ht="15.6" x14ac:dyDescent="0.3">
      <c r="A128" s="114" t="s">
        <v>138</v>
      </c>
      <c r="B128" s="24" t="s">
        <v>19</v>
      </c>
      <c r="C128" s="25" t="s">
        <v>403</v>
      </c>
      <c r="D128" s="26">
        <f t="shared" si="20"/>
        <v>120150781</v>
      </c>
      <c r="E128" s="26">
        <f t="shared" ref="E128:I128" si="30">E129+E130</f>
        <v>97481981</v>
      </c>
      <c r="F128" s="26">
        <f>F130</f>
        <v>22668800</v>
      </c>
      <c r="G128" s="20">
        <f t="shared" si="18"/>
        <v>99544315.359999999</v>
      </c>
      <c r="H128" s="26">
        <f t="shared" si="30"/>
        <v>78428675.230000004</v>
      </c>
      <c r="I128" s="26">
        <f t="shared" si="30"/>
        <v>21115640.129999999</v>
      </c>
      <c r="J128" s="20">
        <f t="shared" ref="J128:L130" si="31">G128/D128*100</f>
        <v>82.849495052387539</v>
      </c>
      <c r="K128" s="20">
        <f t="shared" si="31"/>
        <v>80.454535725940985</v>
      </c>
      <c r="L128" s="20">
        <f t="shared" si="31"/>
        <v>93.148468952922073</v>
      </c>
      <c r="M128" s="7"/>
    </row>
    <row r="129" spans="1:13" ht="31.2" x14ac:dyDescent="0.3">
      <c r="A129" s="114" t="s">
        <v>139</v>
      </c>
      <c r="B129" s="24" t="s">
        <v>19</v>
      </c>
      <c r="C129" s="25" t="s">
        <v>404</v>
      </c>
      <c r="D129" s="26">
        <f t="shared" si="20"/>
        <v>97481981</v>
      </c>
      <c r="E129" s="26">
        <v>97481981</v>
      </c>
      <c r="F129" s="26"/>
      <c r="G129" s="20">
        <f t="shared" si="18"/>
        <v>78428675.230000004</v>
      </c>
      <c r="H129" s="26">
        <v>78428675.230000004</v>
      </c>
      <c r="I129" s="26"/>
      <c r="J129" s="20">
        <f t="shared" si="31"/>
        <v>80.454535725940985</v>
      </c>
      <c r="K129" s="20">
        <f t="shared" si="31"/>
        <v>80.454535725940985</v>
      </c>
      <c r="L129" s="20" t="e">
        <f t="shared" si="31"/>
        <v>#DIV/0!</v>
      </c>
      <c r="M129" s="7"/>
    </row>
    <row r="130" spans="1:13" ht="31.2" x14ac:dyDescent="0.3">
      <c r="A130" s="114" t="s">
        <v>140</v>
      </c>
      <c r="B130" s="24" t="s">
        <v>19</v>
      </c>
      <c r="C130" s="25" t="s">
        <v>405</v>
      </c>
      <c r="D130" s="26">
        <f t="shared" si="20"/>
        <v>22668800</v>
      </c>
      <c r="E130" s="26"/>
      <c r="F130" s="26">
        <v>22668800</v>
      </c>
      <c r="G130" s="20">
        <f t="shared" si="18"/>
        <v>21115640.129999999</v>
      </c>
      <c r="H130" s="26"/>
      <c r="I130" s="26">
        <v>21115640.129999999</v>
      </c>
      <c r="J130" s="20">
        <f t="shared" si="31"/>
        <v>93.148468952922073</v>
      </c>
      <c r="K130" s="26"/>
      <c r="L130" s="26"/>
      <c r="M130" s="7"/>
    </row>
    <row r="131" spans="1:13" ht="31.2" x14ac:dyDescent="0.3">
      <c r="A131" s="115" t="s">
        <v>141</v>
      </c>
      <c r="B131" s="47" t="s">
        <v>19</v>
      </c>
      <c r="C131" s="48" t="s">
        <v>406</v>
      </c>
      <c r="D131" s="49">
        <f t="shared" si="20"/>
        <v>242391100</v>
      </c>
      <c r="E131" s="49">
        <f>E132+E134+E136+E138+E141+E144+E143</f>
        <v>241301000</v>
      </c>
      <c r="F131" s="49">
        <f>F132+F134+F136+F138+F141+F143+F144</f>
        <v>1090100</v>
      </c>
      <c r="G131" s="53">
        <f t="shared" si="18"/>
        <v>241940642.53999999</v>
      </c>
      <c r="H131" s="49">
        <f>H132+H134+H136+H138+H141+H144+H143</f>
        <v>240850542.53999999</v>
      </c>
      <c r="I131" s="26">
        <f>I132+I134+I136+I138+I141+I143+I144+I140</f>
        <v>1090100</v>
      </c>
      <c r="J131" s="53">
        <f>G131/D131*100</f>
        <v>99.814160891220837</v>
      </c>
      <c r="K131" s="53">
        <f>H131/E131*100</f>
        <v>99.813321345539379</v>
      </c>
      <c r="L131" s="53">
        <f>I131/F131*100</f>
        <v>100</v>
      </c>
      <c r="M131" s="7"/>
    </row>
    <row r="132" spans="1:13" ht="78" x14ac:dyDescent="0.3">
      <c r="A132" s="114" t="s">
        <v>142</v>
      </c>
      <c r="B132" s="24" t="s">
        <v>19</v>
      </c>
      <c r="C132" s="25" t="s">
        <v>407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" x14ac:dyDescent="0.3">
      <c r="A133" s="114" t="s">
        <v>143</v>
      </c>
      <c r="B133" s="24" t="s">
        <v>19</v>
      </c>
      <c r="C133" s="25" t="s">
        <v>408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2.4" x14ac:dyDescent="0.3">
      <c r="A134" s="114" t="s">
        <v>144</v>
      </c>
      <c r="B134" s="24" t="s">
        <v>19</v>
      </c>
      <c r="C134" s="25" t="s">
        <v>409</v>
      </c>
      <c r="D134" s="26">
        <f t="shared" si="20"/>
        <v>938600</v>
      </c>
      <c r="E134" s="26">
        <f>E135</f>
        <v>0</v>
      </c>
      <c r="F134" s="26">
        <f>F135</f>
        <v>938600</v>
      </c>
      <c r="G134" s="20">
        <f t="shared" si="18"/>
        <v>938600</v>
      </c>
      <c r="H134" s="26">
        <f>H135</f>
        <v>0</v>
      </c>
      <c r="I134" s="26">
        <f>I135</f>
        <v>938600</v>
      </c>
      <c r="J134" s="20">
        <f t="shared" ref="J134:L140" si="32">G134/D134*100</f>
        <v>100</v>
      </c>
      <c r="K134" s="20" t="e">
        <f t="shared" si="32"/>
        <v>#DIV/0!</v>
      </c>
      <c r="L134" s="20">
        <f t="shared" si="32"/>
        <v>100</v>
      </c>
      <c r="M134" s="7"/>
    </row>
    <row r="135" spans="1:13" ht="62.4" x14ac:dyDescent="0.3">
      <c r="A135" s="114" t="s">
        <v>145</v>
      </c>
      <c r="B135" s="24" t="s">
        <v>19</v>
      </c>
      <c r="C135" s="25" t="s">
        <v>410</v>
      </c>
      <c r="D135" s="26">
        <f t="shared" si="20"/>
        <v>938600</v>
      </c>
      <c r="E135" s="26"/>
      <c r="F135" s="26">
        <v>938600</v>
      </c>
      <c r="G135" s="20">
        <f t="shared" si="18"/>
        <v>938600</v>
      </c>
      <c r="H135" s="26">
        <v>0</v>
      </c>
      <c r="I135" s="26">
        <v>938600</v>
      </c>
      <c r="J135" s="20">
        <f t="shared" si="32"/>
        <v>100</v>
      </c>
      <c r="K135" s="20" t="e">
        <f t="shared" si="32"/>
        <v>#DIV/0!</v>
      </c>
      <c r="L135" s="20">
        <f t="shared" si="32"/>
        <v>100</v>
      </c>
      <c r="M135" s="7"/>
    </row>
    <row r="136" spans="1:13" ht="62.4" x14ac:dyDescent="0.3">
      <c r="A136" s="114" t="s">
        <v>146</v>
      </c>
      <c r="B136" s="24" t="s">
        <v>19</v>
      </c>
      <c r="C136" s="25" t="s">
        <v>411</v>
      </c>
      <c r="D136" s="26">
        <f t="shared" si="20"/>
        <v>10029100</v>
      </c>
      <c r="E136" s="26">
        <f>E137</f>
        <v>10029100</v>
      </c>
      <c r="F136" s="26">
        <f>F137</f>
        <v>0</v>
      </c>
      <c r="G136" s="20">
        <f t="shared" si="18"/>
        <v>10026642.539999999</v>
      </c>
      <c r="H136" s="26">
        <f>H137</f>
        <v>10026642.539999999</v>
      </c>
      <c r="I136" s="26">
        <f>I137</f>
        <v>0</v>
      </c>
      <c r="J136" s="20">
        <f t="shared" si="32"/>
        <v>99.975496704589645</v>
      </c>
      <c r="K136" s="20">
        <f t="shared" si="32"/>
        <v>99.975496704589645</v>
      </c>
      <c r="L136" s="20" t="e">
        <f t="shared" si="32"/>
        <v>#DIV/0!</v>
      </c>
      <c r="M136" s="7"/>
    </row>
    <row r="137" spans="1:13" ht="62.4" x14ac:dyDescent="0.3">
      <c r="A137" s="114" t="s">
        <v>147</v>
      </c>
      <c r="B137" s="24" t="s">
        <v>19</v>
      </c>
      <c r="C137" s="25" t="s">
        <v>412</v>
      </c>
      <c r="D137" s="26">
        <f t="shared" si="20"/>
        <v>10029100</v>
      </c>
      <c r="E137" s="26">
        <v>10029100</v>
      </c>
      <c r="F137" s="26"/>
      <c r="G137" s="20">
        <f t="shared" si="18"/>
        <v>10026642.539999999</v>
      </c>
      <c r="H137" s="26">
        <v>10026642.539999999</v>
      </c>
      <c r="I137" s="26"/>
      <c r="J137" s="20">
        <f t="shared" si="32"/>
        <v>99.975496704589645</v>
      </c>
      <c r="K137" s="20">
        <f t="shared" si="32"/>
        <v>99.975496704589645</v>
      </c>
      <c r="L137" s="20" t="e">
        <f t="shared" si="32"/>
        <v>#DIV/0!</v>
      </c>
      <c r="M137" s="7"/>
    </row>
    <row r="138" spans="1:13" ht="46.8" x14ac:dyDescent="0.3">
      <c r="A138" s="114" t="s">
        <v>148</v>
      </c>
      <c r="B138" s="24" t="s">
        <v>19</v>
      </c>
      <c r="C138" s="25" t="s">
        <v>413</v>
      </c>
      <c r="D138" s="26">
        <f t="shared" si="20"/>
        <v>52905200</v>
      </c>
      <c r="E138" s="26">
        <f>E139+E140</f>
        <v>52753700</v>
      </c>
      <c r="F138" s="26">
        <f>F139+F140</f>
        <v>151500</v>
      </c>
      <c r="G138" s="20">
        <f t="shared" si="18"/>
        <v>52305700</v>
      </c>
      <c r="H138" s="26">
        <f>H139+H140</f>
        <v>52305700</v>
      </c>
      <c r="I138" s="26"/>
      <c r="J138" s="20">
        <f t="shared" si="32"/>
        <v>98.86684106666263</v>
      </c>
      <c r="K138" s="20">
        <f t="shared" si="32"/>
        <v>99.150770467284758</v>
      </c>
      <c r="L138" s="20">
        <f t="shared" si="32"/>
        <v>0</v>
      </c>
      <c r="M138" s="7"/>
    </row>
    <row r="139" spans="1:13" ht="62.4" x14ac:dyDescent="0.3">
      <c r="A139" s="114" t="s">
        <v>149</v>
      </c>
      <c r="B139" s="24" t="s">
        <v>19</v>
      </c>
      <c r="C139" s="25" t="s">
        <v>414</v>
      </c>
      <c r="D139" s="26">
        <f t="shared" si="20"/>
        <v>52753700</v>
      </c>
      <c r="E139" s="26">
        <v>52753700</v>
      </c>
      <c r="F139" s="26"/>
      <c r="G139" s="20">
        <f t="shared" si="18"/>
        <v>52305700</v>
      </c>
      <c r="H139" s="26">
        <v>52305700</v>
      </c>
      <c r="I139" s="26"/>
      <c r="J139" s="20">
        <f t="shared" si="32"/>
        <v>99.150770467284758</v>
      </c>
      <c r="K139" s="20">
        <f t="shared" si="32"/>
        <v>99.150770467284758</v>
      </c>
      <c r="L139" s="20" t="e">
        <f t="shared" si="32"/>
        <v>#DIV/0!</v>
      </c>
      <c r="M139" s="7"/>
    </row>
    <row r="140" spans="1:13" ht="62.4" x14ac:dyDescent="0.3">
      <c r="A140" s="114" t="s">
        <v>150</v>
      </c>
      <c r="B140" s="24" t="s">
        <v>19</v>
      </c>
      <c r="C140" s="25" t="s">
        <v>417</v>
      </c>
      <c r="D140" s="26">
        <f t="shared" si="20"/>
        <v>151500</v>
      </c>
      <c r="E140" s="26"/>
      <c r="F140" s="26">
        <v>151500</v>
      </c>
      <c r="G140" s="20">
        <f t="shared" si="18"/>
        <v>151500</v>
      </c>
      <c r="H140" s="26"/>
      <c r="I140" s="26">
        <v>151500</v>
      </c>
      <c r="J140" s="20">
        <f t="shared" si="32"/>
        <v>100</v>
      </c>
      <c r="K140" s="20" t="e">
        <f t="shared" si="32"/>
        <v>#DIV/0!</v>
      </c>
      <c r="L140" s="20">
        <f t="shared" si="32"/>
        <v>100</v>
      </c>
      <c r="M140" s="7"/>
    </row>
    <row r="141" spans="1:13" ht="46.8" x14ac:dyDescent="0.3">
      <c r="A141" s="114" t="s">
        <v>151</v>
      </c>
      <c r="B141" s="24" t="s">
        <v>19</v>
      </c>
      <c r="C141" s="25" t="s">
        <v>415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6"/>
      <c r="K141" s="26"/>
      <c r="L141" s="26"/>
      <c r="M141" s="7"/>
    </row>
    <row r="142" spans="1:13" ht="62.4" x14ac:dyDescent="0.3">
      <c r="A142" s="114" t="s">
        <v>152</v>
      </c>
      <c r="B142" s="24" t="s">
        <v>19</v>
      </c>
      <c r="C142" s="25" t="s">
        <v>416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31.2" x14ac:dyDescent="0.3">
      <c r="A143" s="114" t="s">
        <v>343</v>
      </c>
      <c r="B143" s="24" t="s">
        <v>19</v>
      </c>
      <c r="C143" s="25" t="s">
        <v>418</v>
      </c>
      <c r="D143" s="26">
        <f t="shared" si="20"/>
        <v>100000</v>
      </c>
      <c r="E143" s="26">
        <v>100000</v>
      </c>
      <c r="F143" s="26"/>
      <c r="G143" s="20">
        <f t="shared" si="18"/>
        <v>100000</v>
      </c>
      <c r="H143" s="26">
        <v>100000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6" x14ac:dyDescent="0.3">
      <c r="A144" s="114" t="s">
        <v>153</v>
      </c>
      <c r="B144" s="24" t="s">
        <v>19</v>
      </c>
      <c r="C144" s="25" t="s">
        <v>419</v>
      </c>
      <c r="D144" s="26">
        <f t="shared" si="20"/>
        <v>178418200</v>
      </c>
      <c r="E144" s="26">
        <f>E145</f>
        <v>178418200</v>
      </c>
      <c r="F144" s="26"/>
      <c r="G144" s="20">
        <f t="shared" si="18"/>
        <v>178418200</v>
      </c>
      <c r="H144" s="26">
        <f>H145</f>
        <v>178418200</v>
      </c>
      <c r="I144" s="26"/>
      <c r="J144" s="20">
        <f t="shared" ref="J144:L147" si="34">G144/D144*100</f>
        <v>100</v>
      </c>
      <c r="K144" s="20">
        <f t="shared" si="34"/>
        <v>100</v>
      </c>
      <c r="L144" s="20" t="e">
        <f t="shared" si="34"/>
        <v>#DIV/0!</v>
      </c>
      <c r="M144" s="7"/>
    </row>
    <row r="145" spans="1:13" ht="31.2" x14ac:dyDescent="0.3">
      <c r="A145" s="114" t="s">
        <v>154</v>
      </c>
      <c r="B145" s="24" t="s">
        <v>19</v>
      </c>
      <c r="C145" s="25" t="s">
        <v>420</v>
      </c>
      <c r="D145" s="26">
        <f t="shared" si="20"/>
        <v>178418200</v>
      </c>
      <c r="E145" s="26">
        <v>178418200</v>
      </c>
      <c r="F145" s="26"/>
      <c r="G145" s="20">
        <f t="shared" si="18"/>
        <v>178418200</v>
      </c>
      <c r="H145" s="26">
        <v>178418200</v>
      </c>
      <c r="I145" s="26"/>
      <c r="J145" s="20">
        <f t="shared" si="34"/>
        <v>100</v>
      </c>
      <c r="K145" s="20">
        <f t="shared" si="34"/>
        <v>100</v>
      </c>
      <c r="L145" s="20" t="e">
        <f t="shared" si="34"/>
        <v>#DIV/0!</v>
      </c>
      <c r="M145" s="7"/>
    </row>
    <row r="146" spans="1:13" ht="15.6" x14ac:dyDescent="0.3">
      <c r="A146" s="114" t="s">
        <v>155</v>
      </c>
      <c r="B146" s="24" t="s">
        <v>19</v>
      </c>
      <c r="C146" s="25" t="s">
        <v>421</v>
      </c>
      <c r="D146" s="26">
        <f>D150+D149</f>
        <v>6679300</v>
      </c>
      <c r="E146" s="26">
        <f>E147+E150+E149</f>
        <v>8371284.4399999995</v>
      </c>
      <c r="F146" s="26">
        <f>F147+F150</f>
        <v>132500</v>
      </c>
      <c r="G146" s="20">
        <f>G149+G150</f>
        <v>6592902.8499999996</v>
      </c>
      <c r="H146" s="26">
        <f>H147+H150+H149</f>
        <v>8284887.2899999991</v>
      </c>
      <c r="I146" s="26">
        <f>I150+I149</f>
        <v>132500</v>
      </c>
      <c r="J146" s="20">
        <f t="shared" si="34"/>
        <v>98.706493943976156</v>
      </c>
      <c r="K146" s="20">
        <f t="shared" si="34"/>
        <v>98.967934363964815</v>
      </c>
      <c r="L146" s="20">
        <f t="shared" si="34"/>
        <v>100</v>
      </c>
      <c r="M146" s="7"/>
    </row>
    <row r="147" spans="1:13" ht="93.6" x14ac:dyDescent="0.3">
      <c r="A147" s="114" t="s">
        <v>156</v>
      </c>
      <c r="B147" s="24" t="s">
        <v>19</v>
      </c>
      <c r="C147" s="25" t="s">
        <v>422</v>
      </c>
      <c r="D147" s="26"/>
      <c r="E147" s="26">
        <f>E148</f>
        <v>1824484.44</v>
      </c>
      <c r="F147" s="26">
        <f>F148</f>
        <v>0</v>
      </c>
      <c r="G147" s="20"/>
      <c r="H147" s="26">
        <f>H148</f>
        <v>1824484.44</v>
      </c>
      <c r="I147" s="26">
        <f>I148</f>
        <v>0</v>
      </c>
      <c r="J147" s="20" t="e">
        <f t="shared" si="34"/>
        <v>#DIV/0!</v>
      </c>
      <c r="K147" s="20">
        <f t="shared" si="34"/>
        <v>100</v>
      </c>
      <c r="L147" s="20" t="e">
        <f t="shared" si="34"/>
        <v>#DIV/0!</v>
      </c>
      <c r="M147" s="7"/>
    </row>
    <row r="148" spans="1:13" ht="109.2" x14ac:dyDescent="0.3">
      <c r="A148" s="114" t="s">
        <v>157</v>
      </c>
      <c r="B148" s="24" t="s">
        <v>19</v>
      </c>
      <c r="C148" s="25" t="s">
        <v>423</v>
      </c>
      <c r="D148" s="26"/>
      <c r="E148" s="26">
        <v>1824484.44</v>
      </c>
      <c r="F148" s="26"/>
      <c r="G148" s="20"/>
      <c r="H148" s="26">
        <v>1824484.44</v>
      </c>
      <c r="I148" s="26"/>
      <c r="J148" s="26" t="e">
        <f t="shared" ref="J148:J154" si="35">G148/D148*100</f>
        <v>#DIV/0!</v>
      </c>
      <c r="K148" s="26">
        <f t="shared" ref="K148:K154" si="36">H148/E148*100</f>
        <v>100</v>
      </c>
      <c r="L148" s="26" t="e">
        <f t="shared" ref="L148:L154" si="37">I148/F148*100</f>
        <v>#DIV/0!</v>
      </c>
      <c r="M148" s="7"/>
    </row>
    <row r="149" spans="1:13" ht="15.6" x14ac:dyDescent="0.3">
      <c r="A149" s="114" t="s">
        <v>437</v>
      </c>
      <c r="B149" s="24" t="s">
        <v>19</v>
      </c>
      <c r="C149" s="25" t="s">
        <v>436</v>
      </c>
      <c r="D149" s="26">
        <f>E149</f>
        <v>6176300</v>
      </c>
      <c r="E149" s="26">
        <v>6176300</v>
      </c>
      <c r="F149" s="26"/>
      <c r="G149" s="20">
        <f>H149</f>
        <v>6092038.6399999997</v>
      </c>
      <c r="H149" s="26">
        <v>6092038.6399999997</v>
      </c>
      <c r="I149" s="26"/>
      <c r="J149" s="26"/>
      <c r="K149" s="26"/>
      <c r="L149" s="26"/>
      <c r="M149" s="7"/>
    </row>
    <row r="150" spans="1:13" ht="15.6" x14ac:dyDescent="0.3">
      <c r="A150" s="114" t="s">
        <v>424</v>
      </c>
      <c r="B150" s="47" t="s">
        <v>19</v>
      </c>
      <c r="C150" s="48" t="s">
        <v>425</v>
      </c>
      <c r="D150" s="49">
        <f>E150+D153</f>
        <v>503000</v>
      </c>
      <c r="E150" s="49">
        <f>E151+E152</f>
        <v>370500</v>
      </c>
      <c r="F150" s="49">
        <f>F153</f>
        <v>132500</v>
      </c>
      <c r="G150" s="53">
        <f>H150+G153</f>
        <v>500864.20999999996</v>
      </c>
      <c r="H150" s="49">
        <f>H151+H152</f>
        <v>368364.20999999996</v>
      </c>
      <c r="I150" s="49">
        <f>I153</f>
        <v>132500</v>
      </c>
      <c r="J150" s="49">
        <f t="shared" si="35"/>
        <v>99.575389662027831</v>
      </c>
      <c r="K150" s="49">
        <f t="shared" si="36"/>
        <v>99.423538461538456</v>
      </c>
      <c r="L150" s="49">
        <f t="shared" si="37"/>
        <v>100</v>
      </c>
      <c r="M150" s="7"/>
    </row>
    <row r="151" spans="1:13" ht="31.2" x14ac:dyDescent="0.3">
      <c r="A151" s="114" t="s">
        <v>431</v>
      </c>
      <c r="B151" s="24" t="s">
        <v>19</v>
      </c>
      <c r="C151" s="25" t="s">
        <v>426</v>
      </c>
      <c r="D151" s="26">
        <f>E151</f>
        <v>214100</v>
      </c>
      <c r="E151" s="26">
        <v>214100</v>
      </c>
      <c r="F151" s="26"/>
      <c r="G151" s="20">
        <f t="shared" si="18"/>
        <v>214100</v>
      </c>
      <c r="H151" s="26">
        <v>214100</v>
      </c>
      <c r="I151" s="26"/>
      <c r="J151" s="26">
        <f t="shared" si="35"/>
        <v>100</v>
      </c>
      <c r="K151" s="26">
        <f t="shared" si="36"/>
        <v>100</v>
      </c>
      <c r="L151" s="26" t="e">
        <f t="shared" si="37"/>
        <v>#DIV/0!</v>
      </c>
      <c r="M151" s="7"/>
    </row>
    <row r="152" spans="1:13" ht="31.2" x14ac:dyDescent="0.3">
      <c r="A152" s="114" t="s">
        <v>431</v>
      </c>
      <c r="B152" s="24" t="s">
        <v>19</v>
      </c>
      <c r="C152" s="25" t="s">
        <v>486</v>
      </c>
      <c r="D152" s="26">
        <f>E152</f>
        <v>156400</v>
      </c>
      <c r="E152" s="26">
        <v>156400</v>
      </c>
      <c r="F152" s="26"/>
      <c r="G152" s="20">
        <f>H152</f>
        <v>154264.21</v>
      </c>
      <c r="H152" s="26">
        <v>154264.21</v>
      </c>
      <c r="I152" s="26"/>
      <c r="J152" s="26"/>
      <c r="K152" s="26">
        <f t="shared" si="36"/>
        <v>98.634405370843979</v>
      </c>
      <c r="L152" s="26"/>
      <c r="M152" s="7"/>
    </row>
    <row r="153" spans="1:13" ht="31.2" x14ac:dyDescent="0.3">
      <c r="A153" s="114" t="s">
        <v>432</v>
      </c>
      <c r="B153" s="24" t="s">
        <v>19</v>
      </c>
      <c r="C153" s="25" t="s">
        <v>430</v>
      </c>
      <c r="D153" s="26">
        <f>F153</f>
        <v>132500</v>
      </c>
      <c r="E153" s="26"/>
      <c r="F153" s="26">
        <v>132500</v>
      </c>
      <c r="G153" s="20">
        <f>I153</f>
        <v>132500</v>
      </c>
      <c r="H153" s="26"/>
      <c r="I153" s="26">
        <v>132500</v>
      </c>
      <c r="J153" s="26">
        <f t="shared" si="35"/>
        <v>100</v>
      </c>
      <c r="K153" s="26" t="e">
        <f t="shared" si="36"/>
        <v>#DIV/0!</v>
      </c>
      <c r="L153" s="26">
        <f t="shared" si="37"/>
        <v>100</v>
      </c>
      <c r="M153" s="7"/>
    </row>
    <row r="154" spans="1:13" ht="15.6" x14ac:dyDescent="0.3">
      <c r="A154" s="114" t="s">
        <v>457</v>
      </c>
      <c r="B154" s="24" t="s">
        <v>19</v>
      </c>
      <c r="C154" s="25" t="s">
        <v>342</v>
      </c>
      <c r="D154" s="26">
        <f t="shared" si="20"/>
        <v>100000</v>
      </c>
      <c r="E154" s="26">
        <v>100000</v>
      </c>
      <c r="F154" s="26"/>
      <c r="G154" s="20">
        <f t="shared" si="18"/>
        <v>100000</v>
      </c>
      <c r="H154" s="26">
        <v>100000</v>
      </c>
      <c r="I154" s="26"/>
      <c r="J154" s="20">
        <f t="shared" si="35"/>
        <v>100</v>
      </c>
      <c r="K154" s="26">
        <f t="shared" si="36"/>
        <v>100</v>
      </c>
      <c r="L154" s="26" t="e">
        <f t="shared" si="37"/>
        <v>#DIV/0!</v>
      </c>
      <c r="M154" s="7"/>
    </row>
    <row r="155" spans="1:13" ht="78" x14ac:dyDescent="0.3">
      <c r="A155" s="111" t="s">
        <v>159</v>
      </c>
      <c r="B155" s="24" t="s">
        <v>19</v>
      </c>
      <c r="C155" s="25" t="s">
        <v>158</v>
      </c>
      <c r="D155" s="26">
        <f t="shared" si="20"/>
        <v>-7681300</v>
      </c>
      <c r="E155" s="26">
        <f>E156+E157</f>
        <v>-7681300</v>
      </c>
      <c r="F155" s="26">
        <f>F156+F157</f>
        <v>0</v>
      </c>
      <c r="G155" s="53">
        <f t="shared" si="18"/>
        <v>-7681287.7000000002</v>
      </c>
      <c r="H155" s="26">
        <f>H156+H157</f>
        <v>-7681287.7000000002</v>
      </c>
      <c r="I155" s="26">
        <f>I156+I157</f>
        <v>0</v>
      </c>
      <c r="J155" s="20">
        <f t="shared" ref="J155:L156" si="38">G155/D155*100</f>
        <v>99.999839870855197</v>
      </c>
      <c r="K155" s="20">
        <f t="shared" si="38"/>
        <v>99.999839870855197</v>
      </c>
      <c r="L155" s="20" t="e">
        <f t="shared" si="38"/>
        <v>#DIV/0!</v>
      </c>
      <c r="M155" s="7"/>
    </row>
    <row r="156" spans="1:13" ht="78" x14ac:dyDescent="0.3">
      <c r="A156" s="114" t="s">
        <v>159</v>
      </c>
      <c r="B156" s="24" t="s">
        <v>19</v>
      </c>
      <c r="C156" s="25" t="s">
        <v>427</v>
      </c>
      <c r="D156" s="26">
        <f t="shared" si="20"/>
        <v>-7681300</v>
      </c>
      <c r="E156" s="26">
        <v>-7681300</v>
      </c>
      <c r="F156" s="26"/>
      <c r="G156" s="20">
        <f t="shared" si="18"/>
        <v>-7681287.7000000002</v>
      </c>
      <c r="H156" s="26">
        <v>-7681287.7000000002</v>
      </c>
      <c r="I156" s="26"/>
      <c r="J156" s="20">
        <f t="shared" si="38"/>
        <v>99.999839870855197</v>
      </c>
      <c r="K156" s="20">
        <f t="shared" si="38"/>
        <v>99.999839870855197</v>
      </c>
      <c r="L156" s="20" t="e">
        <f t="shared" si="38"/>
        <v>#DIV/0!</v>
      </c>
      <c r="M156" s="7"/>
    </row>
    <row r="157" spans="1:13" ht="63" thickBot="1" x14ac:dyDescent="0.35">
      <c r="A157" s="114" t="s">
        <v>160</v>
      </c>
      <c r="B157" s="24" t="s">
        <v>19</v>
      </c>
      <c r="C157" s="25" t="s">
        <v>428</v>
      </c>
      <c r="D157" s="26">
        <f t="shared" si="20"/>
        <v>0</v>
      </c>
      <c r="E157" s="26"/>
      <c r="F157" s="26"/>
      <c r="G157" s="20">
        <f t="shared" si="18"/>
        <v>0</v>
      </c>
      <c r="H157" s="26"/>
      <c r="I157" s="26"/>
      <c r="J157" s="26"/>
      <c r="K157" s="26"/>
      <c r="L157" s="26"/>
      <c r="M157" s="7"/>
    </row>
    <row r="158" spans="1:13" x14ac:dyDescent="0.3">
      <c r="A158" s="8"/>
      <c r="B158" s="11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 t="s">
        <v>161</v>
      </c>
    </row>
    <row r="159" spans="1:13" x14ac:dyDescent="0.3">
      <c r="A159" s="8"/>
      <c r="B159" s="8"/>
      <c r="C159" s="8"/>
      <c r="D159" s="13"/>
      <c r="E159" s="13"/>
      <c r="F159" s="13"/>
      <c r="G159" s="13"/>
      <c r="H159" s="13"/>
      <c r="I159" s="13"/>
      <c r="J159" s="13"/>
      <c r="K159" s="13"/>
      <c r="L159" s="13"/>
      <c r="M159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5" workbookViewId="0">
      <selection activeCell="E42" sqref="E42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8" t="s">
        <v>0</v>
      </c>
      <c r="B4" s="128" t="s">
        <v>1</v>
      </c>
      <c r="C4" s="128" t="s">
        <v>162</v>
      </c>
      <c r="D4" s="130" t="s">
        <v>3</v>
      </c>
      <c r="E4" s="125"/>
      <c r="F4" s="125"/>
      <c r="G4" s="130" t="s">
        <v>4</v>
      </c>
      <c r="H4" s="125"/>
      <c r="I4" s="125"/>
      <c r="J4" s="123" t="s">
        <v>314</v>
      </c>
      <c r="K4" s="123" t="s">
        <v>315</v>
      </c>
      <c r="L4" s="123" t="s">
        <v>316</v>
      </c>
      <c r="M4" s="5"/>
    </row>
    <row r="5" spans="1:13" ht="140.4" customHeight="1" x14ac:dyDescent="0.3">
      <c r="A5" s="129"/>
      <c r="B5" s="129"/>
      <c r="C5" s="129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4"/>
      <c r="K5" s="124"/>
      <c r="L5" s="124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761539473.37999988</v>
      </c>
      <c r="E7" s="49">
        <f t="shared" si="0"/>
        <v>656091074.41999984</v>
      </c>
      <c r="F7" s="49">
        <f t="shared" si="0"/>
        <v>166423183.40000001</v>
      </c>
      <c r="G7" s="49">
        <f t="shared" si="0"/>
        <v>697094146.9000001</v>
      </c>
      <c r="H7" s="49">
        <f t="shared" si="0"/>
        <v>608597891.23000002</v>
      </c>
      <c r="I7" s="49">
        <f t="shared" si="0"/>
        <v>145995540.65000001</v>
      </c>
      <c r="J7" s="49">
        <f>G7/D7*100</f>
        <v>91.537493625383988</v>
      </c>
      <c r="K7" s="49">
        <f>H7/E7*100</f>
        <v>92.761190474663152</v>
      </c>
      <c r="L7" s="49">
        <f>I7/F7*100</f>
        <v>87.725482512312041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191283515.05000001</v>
      </c>
      <c r="E9" s="49">
        <f t="shared" si="1"/>
        <v>146309502.92000002</v>
      </c>
      <c r="F9" s="49">
        <f t="shared" si="1"/>
        <v>44974012.130000003</v>
      </c>
      <c r="G9" s="49">
        <f t="shared" si="1"/>
        <v>184995694.73000002</v>
      </c>
      <c r="H9" s="49">
        <f t="shared" si="1"/>
        <v>142172999.87</v>
      </c>
      <c r="I9" s="49">
        <f t="shared" si="1"/>
        <v>42822694.859999999</v>
      </c>
      <c r="J9" s="49">
        <f t="shared" ref="J9:L13" si="2">G9/D9*100</f>
        <v>96.712826864167354</v>
      </c>
      <c r="K9" s="49">
        <f t="shared" si="2"/>
        <v>97.172772125224299</v>
      </c>
      <c r="L9" s="49">
        <f t="shared" si="2"/>
        <v>95.216532463722615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8554879</v>
      </c>
      <c r="E10" s="59">
        <v>3067100</v>
      </c>
      <c r="F10" s="59">
        <v>5487779</v>
      </c>
      <c r="G10" s="59">
        <f>H10+I10</f>
        <v>8467599.7899999991</v>
      </c>
      <c r="H10" s="59">
        <v>3023701.42</v>
      </c>
      <c r="I10" s="59">
        <v>5443898.3700000001</v>
      </c>
      <c r="J10" s="26">
        <f t="shared" si="2"/>
        <v>98.979772712156404</v>
      </c>
      <c r="K10" s="26">
        <f t="shared" si="2"/>
        <v>98.585028854618358</v>
      </c>
      <c r="L10" s="26">
        <f t="shared" si="2"/>
        <v>99.200393638300667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147328.01</v>
      </c>
      <c r="E11" s="59">
        <v>110328.01</v>
      </c>
      <c r="F11" s="59">
        <v>37000</v>
      </c>
      <c r="G11" s="59">
        <f t="shared" ref="G11:G17" si="4">H11+I11</f>
        <v>146978.01</v>
      </c>
      <c r="H11" s="59">
        <v>110328.01</v>
      </c>
      <c r="I11" s="59">
        <v>36650</v>
      </c>
      <c r="J11" s="26">
        <f t="shared" si="2"/>
        <v>99.762434855395114</v>
      </c>
      <c r="K11" s="26">
        <f t="shared" si="2"/>
        <v>100</v>
      </c>
      <c r="L11" s="26">
        <f t="shared" si="2"/>
        <v>99.054054054054049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70898452.400000006</v>
      </c>
      <c r="E12" s="59">
        <v>31502319.27</v>
      </c>
      <c r="F12" s="59">
        <v>39396133.130000003</v>
      </c>
      <c r="G12" s="59">
        <f>H12+I12</f>
        <v>68456751.74000001</v>
      </c>
      <c r="H12" s="59">
        <v>31116705.25</v>
      </c>
      <c r="I12" s="59">
        <v>37340046.490000002</v>
      </c>
      <c r="J12" s="26">
        <f t="shared" si="2"/>
        <v>96.556059297000957</v>
      </c>
      <c r="K12" s="26">
        <f t="shared" si="2"/>
        <v>98.775918634132992</v>
      </c>
      <c r="L12" s="26">
        <f t="shared" si="2"/>
        <v>94.780993776177752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94619</v>
      </c>
      <c r="H13" s="59">
        <v>94619</v>
      </c>
      <c r="I13" s="59">
        <v>0</v>
      </c>
      <c r="J13" s="26"/>
      <c r="K13" s="26">
        <f t="shared" si="2"/>
        <v>94.619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21070157.77</v>
      </c>
      <c r="E14" s="59">
        <v>21070157.77</v>
      </c>
      <c r="F14" s="59">
        <v>0</v>
      </c>
      <c r="G14" s="59">
        <f t="shared" si="4"/>
        <v>20963841.219999999</v>
      </c>
      <c r="H14" s="59">
        <v>20963841.219999999</v>
      </c>
      <c r="I14" s="59">
        <v>0</v>
      </c>
      <c r="J14" s="26">
        <f>G14/D14*100</f>
        <v>99.49541645031546</v>
      </c>
      <c r="K14" s="26">
        <f>H14/E14*100</f>
        <v>99.49541645031546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101000</v>
      </c>
      <c r="E16" s="59">
        <v>50000</v>
      </c>
      <c r="F16" s="59">
        <v>51000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90411697.870000005</v>
      </c>
      <c r="E17" s="59">
        <v>90409597.870000005</v>
      </c>
      <c r="F17" s="59">
        <v>2100</v>
      </c>
      <c r="G17" s="59">
        <f t="shared" si="4"/>
        <v>86865904.969999999</v>
      </c>
      <c r="H17" s="59">
        <v>86863804.969999999</v>
      </c>
      <c r="I17" s="59">
        <v>2100</v>
      </c>
      <c r="J17" s="26">
        <f t="shared" ref="J17:J61" si="5">G17/D17*100</f>
        <v>96.0781702107858</v>
      </c>
      <c r="K17" s="26">
        <f t="shared" ref="K17:K61" si="6">H17/E17*100</f>
        <v>96.078079116004361</v>
      </c>
      <c r="L17" s="26">
        <f t="shared" ref="L17:L61" si="7">I17/F17*100</f>
        <v>100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>D19</f>
        <v>1047900.54</v>
      </c>
      <c r="E18" s="49">
        <f>E19</f>
        <v>109300.54</v>
      </c>
      <c r="F18" s="49">
        <f>F19</f>
        <v>938600</v>
      </c>
      <c r="G18" s="49">
        <f>G19</f>
        <v>938600</v>
      </c>
      <c r="H18" s="49">
        <f>H19</f>
        <v>109300.54</v>
      </c>
      <c r="I18" s="49">
        <f>I19</f>
        <v>938600</v>
      </c>
      <c r="J18" s="49">
        <f t="shared" si="5"/>
        <v>89.569569264655584</v>
      </c>
      <c r="K18" s="49">
        <f t="shared" si="6"/>
        <v>100</v>
      </c>
      <c r="L18" s="49">
        <f t="shared" si="7"/>
        <v>100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1047900.54</v>
      </c>
      <c r="E19" s="59">
        <v>109300.54</v>
      </c>
      <c r="F19" s="59">
        <v>938600</v>
      </c>
      <c r="G19" s="59">
        <f>I19</f>
        <v>938600</v>
      </c>
      <c r="H19" s="59">
        <v>109300.54</v>
      </c>
      <c r="I19" s="59">
        <v>938600</v>
      </c>
      <c r="J19" s="26">
        <f t="shared" si="5"/>
        <v>89.569569264655584</v>
      </c>
      <c r="K19" s="26">
        <f t="shared" si="6"/>
        <v>100</v>
      </c>
      <c r="L19" s="26">
        <f t="shared" si="7"/>
        <v>100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10449831.1</v>
      </c>
      <c r="E20" s="49">
        <f t="shared" si="8"/>
        <v>9731856.0999999996</v>
      </c>
      <c r="F20" s="49">
        <f t="shared" si="8"/>
        <v>717975</v>
      </c>
      <c r="G20" s="49">
        <f t="shared" si="8"/>
        <v>10300435.310000001</v>
      </c>
      <c r="H20" s="49">
        <f t="shared" si="8"/>
        <v>9652508.2799999993</v>
      </c>
      <c r="I20" s="49">
        <f t="shared" si="8"/>
        <v>647927.03</v>
      </c>
      <c r="J20" s="49">
        <f t="shared" si="5"/>
        <v>98.570352108370457</v>
      </c>
      <c r="K20" s="49">
        <f t="shared" si="6"/>
        <v>99.184658926471386</v>
      </c>
      <c r="L20" s="49">
        <f t="shared" si="7"/>
        <v>90.243675615446222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9971656.0999999996</v>
      </c>
      <c r="E22" s="59">
        <v>9731856.0999999996</v>
      </c>
      <c r="F22" s="59">
        <v>239800</v>
      </c>
      <c r="G22" s="59">
        <f>H22+I22</f>
        <v>9854973.0800000001</v>
      </c>
      <c r="H22" s="59">
        <v>9652508.2799999993</v>
      </c>
      <c r="I22" s="59">
        <v>202464.8</v>
      </c>
      <c r="J22" s="26">
        <f t="shared" si="5"/>
        <v>98.829853147462643</v>
      </c>
      <c r="K22" s="26">
        <f t="shared" si="6"/>
        <v>99.184658926471386</v>
      </c>
      <c r="L22" s="26">
        <f t="shared" si="7"/>
        <v>84.430692243536271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478175</v>
      </c>
      <c r="E23" s="59"/>
      <c r="F23" s="59">
        <v>478175</v>
      </c>
      <c r="G23" s="59">
        <f>H23+I23</f>
        <v>445462.23</v>
      </c>
      <c r="H23" s="59">
        <v>0</v>
      </c>
      <c r="I23" s="59">
        <v>445462.23</v>
      </c>
      <c r="J23" s="26">
        <f t="shared" si="5"/>
        <v>93.158828880639931</v>
      </c>
      <c r="K23" s="26" t="e">
        <f t="shared" si="6"/>
        <v>#DIV/0!</v>
      </c>
      <c r="L23" s="26">
        <f t="shared" si="7"/>
        <v>93.158828880639931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12401665</v>
      </c>
      <c r="E25" s="49">
        <f t="shared" ref="E25:I25" si="9">E26+E27+E28+E29+E30</f>
        <v>4988600</v>
      </c>
      <c r="F25" s="49">
        <f t="shared" si="9"/>
        <v>7413065</v>
      </c>
      <c r="G25" s="49">
        <f t="shared" si="9"/>
        <v>4763433.93</v>
      </c>
      <c r="H25" s="49">
        <f t="shared" si="9"/>
        <v>0</v>
      </c>
      <c r="I25" s="49">
        <f t="shared" si="9"/>
        <v>4763433.93</v>
      </c>
      <c r="J25" s="49">
        <f t="shared" si="5"/>
        <v>38.409632335658159</v>
      </c>
      <c r="K25" s="49">
        <f t="shared" si="6"/>
        <v>0</v>
      </c>
      <c r="L25" s="49">
        <f t="shared" si="7"/>
        <v>64.257279951005415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149400</v>
      </c>
      <c r="E26" s="59"/>
      <c r="F26" s="59">
        <v>149400</v>
      </c>
      <c r="G26" s="59">
        <f>H26+I26</f>
        <v>149400</v>
      </c>
      <c r="H26" s="59"/>
      <c r="I26" s="59">
        <v>149400</v>
      </c>
      <c r="J26" s="26">
        <f t="shared" si="5"/>
        <v>100</v>
      </c>
      <c r="K26" s="26" t="e">
        <f t="shared" si="6"/>
        <v>#DIV/0!</v>
      </c>
      <c r="L26" s="26">
        <f t="shared" si="7"/>
        <v>100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0"/>
        <v>10992065</v>
      </c>
      <c r="E29" s="59">
        <v>4978400</v>
      </c>
      <c r="F29" s="59">
        <v>6013665</v>
      </c>
      <c r="G29" s="59">
        <f>H29+I29</f>
        <v>3494792.51</v>
      </c>
      <c r="H29" s="59">
        <v>0</v>
      </c>
      <c r="I29" s="59">
        <v>3494792.51</v>
      </c>
      <c r="J29" s="26">
        <f t="shared" si="5"/>
        <v>31.793775873778035</v>
      </c>
      <c r="K29" s="26">
        <f t="shared" si="6"/>
        <v>0</v>
      </c>
      <c r="L29" s="26">
        <f t="shared" si="7"/>
        <v>58.114186772957922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0"/>
        <v>1260200</v>
      </c>
      <c r="E30" s="59">
        <v>10200</v>
      </c>
      <c r="F30" s="59">
        <v>1250000</v>
      </c>
      <c r="G30" s="59">
        <f>H30+I30</f>
        <v>1119241.42</v>
      </c>
      <c r="H30" s="59"/>
      <c r="I30" s="59">
        <v>1119241.42</v>
      </c>
      <c r="J30" s="26">
        <f t="shared" si="5"/>
        <v>88.814586573559751</v>
      </c>
      <c r="K30" s="26">
        <f t="shared" si="6"/>
        <v>0</v>
      </c>
      <c r="L30" s="26">
        <f t="shared" si="7"/>
        <v>89.539313599999986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108114303.25</v>
      </c>
      <c r="E31" s="49">
        <f>E32+E33+E34+E35</f>
        <v>246280.42</v>
      </c>
      <c r="F31" s="49">
        <f t="shared" ref="F31:I31" si="12">F32+F33+F34</f>
        <v>107868022.83</v>
      </c>
      <c r="G31" s="49">
        <f>G32+G33+G34+G35</f>
        <v>92679929.660000011</v>
      </c>
      <c r="H31" s="49">
        <f>H32+H33+H34+H35</f>
        <v>246280.42</v>
      </c>
      <c r="I31" s="49">
        <f t="shared" si="12"/>
        <v>92433649.24000001</v>
      </c>
      <c r="J31" s="49">
        <f t="shared" si="5"/>
        <v>85.724022515032033</v>
      </c>
      <c r="K31" s="49">
        <f t="shared" si="6"/>
        <v>100</v>
      </c>
      <c r="L31" s="49">
        <f t="shared" si="7"/>
        <v>85.69142811273683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74500927.709999993</v>
      </c>
      <c r="E32" s="59">
        <v>0</v>
      </c>
      <c r="F32" s="59">
        <v>74500927.709999993</v>
      </c>
      <c r="G32" s="59">
        <f>H32+I32</f>
        <v>68175909.170000002</v>
      </c>
      <c r="H32" s="59">
        <v>0</v>
      </c>
      <c r="I32" s="59">
        <v>68175909.170000002</v>
      </c>
      <c r="J32" s="26">
        <f t="shared" si="5"/>
        <v>91.510147947928161</v>
      </c>
      <c r="K32" s="26" t="e">
        <f t="shared" si="6"/>
        <v>#DIV/0!</v>
      </c>
      <c r="L32" s="26">
        <f t="shared" si="7"/>
        <v>91.510147947928161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3">E33+F33</f>
        <v>21575198.359999999</v>
      </c>
      <c r="E33" s="59">
        <v>100000</v>
      </c>
      <c r="F33" s="59">
        <v>21475198.359999999</v>
      </c>
      <c r="G33" s="59">
        <f>H33+I33</f>
        <v>15683018.279999999</v>
      </c>
      <c r="H33" s="59">
        <v>100000</v>
      </c>
      <c r="I33" s="59">
        <v>15583018.279999999</v>
      </c>
      <c r="J33" s="26">
        <f t="shared" si="5"/>
        <v>72.690030554138545</v>
      </c>
      <c r="K33" s="26">
        <f t="shared" si="6"/>
        <v>100</v>
      </c>
      <c r="L33" s="26">
        <f t="shared" si="7"/>
        <v>72.562860741836701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3"/>
        <v>11891896.76</v>
      </c>
      <c r="E34" s="59">
        <v>0</v>
      </c>
      <c r="F34" s="59">
        <v>11891896.76</v>
      </c>
      <c r="G34" s="59">
        <f>H34+I34</f>
        <v>8674721.7899999991</v>
      </c>
      <c r="H34" s="59">
        <v>0</v>
      </c>
      <c r="I34" s="59">
        <v>8674721.7899999991</v>
      </c>
      <c r="J34" s="26">
        <f t="shared" si="5"/>
        <v>72.946494281539657</v>
      </c>
      <c r="K34" s="26" t="e">
        <f t="shared" si="6"/>
        <v>#DIV/0!</v>
      </c>
      <c r="L34" s="26">
        <f t="shared" si="7"/>
        <v>72.946494281539657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3"/>
        <v>146280.42000000001</v>
      </c>
      <c r="E35" s="59">
        <v>146280.42000000001</v>
      </c>
      <c r="F35" s="59">
        <v>0</v>
      </c>
      <c r="G35" s="59">
        <f t="shared" ref="G35" si="14">H35+I35</f>
        <v>146280.42000000001</v>
      </c>
      <c r="H35" s="59">
        <v>146280.42000000001</v>
      </c>
      <c r="I35" s="59">
        <v>0</v>
      </c>
      <c r="J35" s="26">
        <f t="shared" si="5"/>
        <v>100</v>
      </c>
      <c r="K35" s="26">
        <f t="shared" si="6"/>
        <v>100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646500</v>
      </c>
      <c r="E36" s="49">
        <f>E37</f>
        <v>646500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646500</v>
      </c>
      <c r="E37" s="59">
        <v>646500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372870107.85999995</v>
      </c>
      <c r="E38" s="49">
        <f>E39+E40+E42+E43+E41</f>
        <v>372870107.85999995</v>
      </c>
      <c r="F38" s="49">
        <v>0</v>
      </c>
      <c r="G38" s="49">
        <f>G39+G40+G42+G43+G41</f>
        <v>340276230.65999997</v>
      </c>
      <c r="H38" s="49">
        <f>H39+H40+H42+H43+H41</f>
        <v>340276230.65999997</v>
      </c>
      <c r="I38" s="49">
        <v>0</v>
      </c>
      <c r="J38" s="49">
        <f t="shared" si="5"/>
        <v>91.258651065631184</v>
      </c>
      <c r="K38" s="49">
        <f t="shared" si="6"/>
        <v>91.258651065631184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99770919.049999997</v>
      </c>
      <c r="E39" s="59">
        <v>99770919.049999997</v>
      </c>
      <c r="F39" s="59">
        <v>0</v>
      </c>
      <c r="G39" s="59">
        <f>H39+I39</f>
        <v>77327385.670000002</v>
      </c>
      <c r="H39" s="59">
        <v>77327385.670000002</v>
      </c>
      <c r="I39" s="59">
        <v>0</v>
      </c>
      <c r="J39" s="26">
        <f t="shared" si="5"/>
        <v>77.504934710732229</v>
      </c>
      <c r="K39" s="26">
        <f t="shared" si="6"/>
        <v>77.504934710732229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5">E40+F40</f>
        <v>201975434.65000001</v>
      </c>
      <c r="E40" s="59">
        <v>201975434.65000001</v>
      </c>
      <c r="F40" s="59">
        <v>0</v>
      </c>
      <c r="G40" s="59">
        <f t="shared" ref="G40:G43" si="16">H40+I40</f>
        <v>192423215.56999999</v>
      </c>
      <c r="H40" s="59">
        <v>192423215.56999999</v>
      </c>
      <c r="I40" s="59">
        <v>0</v>
      </c>
      <c r="J40" s="26">
        <f t="shared" si="5"/>
        <v>95.27060352831873</v>
      </c>
      <c r="K40" s="26">
        <f t="shared" si="6"/>
        <v>95.27060352831873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5"/>
        <v>43710328.990000002</v>
      </c>
      <c r="E41" s="59">
        <v>43710328.990000002</v>
      </c>
      <c r="F41" s="59">
        <v>0</v>
      </c>
      <c r="G41" s="59">
        <f t="shared" si="16"/>
        <v>43323008.090000004</v>
      </c>
      <c r="H41" s="59">
        <v>43323008.090000004</v>
      </c>
      <c r="I41" s="59">
        <v>0</v>
      </c>
      <c r="J41" s="26">
        <f t="shared" ref="J41" si="17">G41/D41*100</f>
        <v>99.113891592788946</v>
      </c>
      <c r="K41" s="26">
        <f t="shared" ref="K41" si="18">H41/E41*100</f>
        <v>99.113891592788946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5"/>
        <v>1145190.6499999999</v>
      </c>
      <c r="E42" s="59">
        <v>1145190.6499999999</v>
      </c>
      <c r="F42" s="59">
        <v>0</v>
      </c>
      <c r="G42" s="59">
        <f t="shared" si="16"/>
        <v>1136382.96</v>
      </c>
      <c r="H42" s="59">
        <v>1136382.96</v>
      </c>
      <c r="I42" s="26">
        <v>0</v>
      </c>
      <c r="J42" s="26">
        <f t="shared" si="5"/>
        <v>99.230897492919638</v>
      </c>
      <c r="K42" s="26">
        <f t="shared" si="6"/>
        <v>99.230897492919638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5"/>
        <v>26268234.52</v>
      </c>
      <c r="E43" s="59">
        <v>26268234.52</v>
      </c>
      <c r="F43" s="59">
        <v>0</v>
      </c>
      <c r="G43" s="59">
        <f t="shared" si="16"/>
        <v>26066238.370000001</v>
      </c>
      <c r="H43" s="59">
        <v>26066238.370000001</v>
      </c>
      <c r="I43" s="26">
        <v>0</v>
      </c>
      <c r="J43" s="26">
        <f t="shared" si="5"/>
        <v>99.231025024364683</v>
      </c>
      <c r="K43" s="26">
        <f t="shared" si="6"/>
        <v>99.231025024364683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46395237.549999997</v>
      </c>
      <c r="E44" s="49">
        <f t="shared" ref="E44:I44" si="19">E45+E46</f>
        <v>45157032.549999997</v>
      </c>
      <c r="F44" s="49">
        <f t="shared" si="19"/>
        <v>1238205</v>
      </c>
      <c r="G44" s="49">
        <f>H44+I44</f>
        <v>44862122.710000001</v>
      </c>
      <c r="H44" s="49">
        <f t="shared" si="19"/>
        <v>43696934.890000001</v>
      </c>
      <c r="I44" s="49">
        <f t="shared" si="19"/>
        <v>1165187.82</v>
      </c>
      <c r="J44" s="49">
        <f t="shared" si="5"/>
        <v>96.695534022543228</v>
      </c>
      <c r="K44" s="49">
        <f t="shared" si="6"/>
        <v>96.766621769525472</v>
      </c>
      <c r="L44" s="49">
        <f t="shared" si="7"/>
        <v>94.102981331847317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41429466.549999997</v>
      </c>
      <c r="E45" s="59">
        <v>40191261.549999997</v>
      </c>
      <c r="F45" s="59">
        <v>1238205</v>
      </c>
      <c r="G45" s="59">
        <f>H45+I45</f>
        <v>40006692.5</v>
      </c>
      <c r="H45" s="59">
        <v>38841504.68</v>
      </c>
      <c r="I45" s="59">
        <v>1165187.82</v>
      </c>
      <c r="J45" s="26">
        <f t="shared" si="5"/>
        <v>96.565792011145263</v>
      </c>
      <c r="K45" s="26">
        <f t="shared" si="6"/>
        <v>96.641665829969455</v>
      </c>
      <c r="L45" s="26">
        <f t="shared" si="7"/>
        <v>94.102981331847317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4965771</v>
      </c>
      <c r="E46" s="59">
        <v>4965771</v>
      </c>
      <c r="F46" s="59">
        <v>0</v>
      </c>
      <c r="G46" s="59">
        <f>H46+I46</f>
        <v>4855430.21</v>
      </c>
      <c r="H46" s="59">
        <v>4855430.21</v>
      </c>
      <c r="I46" s="59"/>
      <c r="J46" s="26">
        <f t="shared" si="5"/>
        <v>97.777972645134057</v>
      </c>
      <c r="K46" s="26">
        <f t="shared" si="6"/>
        <v>97.777972645134057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0">D48</f>
        <v>30000</v>
      </c>
      <c r="E47" s="60">
        <f t="shared" si="20"/>
        <v>30000</v>
      </c>
      <c r="F47" s="60">
        <f t="shared" si="20"/>
        <v>0</v>
      </c>
      <c r="G47" s="60">
        <f t="shared" si="20"/>
        <v>30000</v>
      </c>
      <c r="H47" s="60">
        <f t="shared" si="20"/>
        <v>30000</v>
      </c>
      <c r="I47" s="60">
        <f t="shared" si="20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17074417.039999999</v>
      </c>
      <c r="E49" s="49">
        <f t="shared" si="21"/>
        <v>16392217.039999999</v>
      </c>
      <c r="F49" s="49">
        <f t="shared" si="21"/>
        <v>682200</v>
      </c>
      <c r="G49" s="49">
        <f t="shared" si="21"/>
        <v>17070131.579999998</v>
      </c>
      <c r="H49" s="49">
        <f t="shared" si="21"/>
        <v>16388759.579999998</v>
      </c>
      <c r="I49" s="49">
        <f t="shared" si="21"/>
        <v>681372</v>
      </c>
      <c r="J49" s="49">
        <f t="shared" si="5"/>
        <v>99.974901280729171</v>
      </c>
      <c r="K49" s="49">
        <f t="shared" si="6"/>
        <v>99.97890791714407</v>
      </c>
      <c r="L49" s="49">
        <f t="shared" si="7"/>
        <v>99.878627968337724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4720067.04</v>
      </c>
      <c r="E50" s="59">
        <v>4037867.04</v>
      </c>
      <c r="F50" s="59">
        <v>682200</v>
      </c>
      <c r="G50" s="59">
        <f>H50+I50</f>
        <v>4719239.04</v>
      </c>
      <c r="H50" s="59">
        <v>4037867.04</v>
      </c>
      <c r="I50" s="59">
        <v>681372</v>
      </c>
      <c r="J50" s="26">
        <f t="shared" si="5"/>
        <v>99.982457876276271</v>
      </c>
      <c r="K50" s="26">
        <f t="shared" si="6"/>
        <v>100</v>
      </c>
      <c r="L50" s="26">
        <f t="shared" si="7"/>
        <v>99.878627968337724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2">E51+F51</f>
        <v>8828500</v>
      </c>
      <c r="E51" s="59">
        <v>8828500</v>
      </c>
      <c r="F51" s="59">
        <v>0</v>
      </c>
      <c r="G51" s="59">
        <f t="shared" ref="G51:G53" si="23">H51+I51</f>
        <v>8827523.6099999994</v>
      </c>
      <c r="H51" s="59">
        <v>8827523.6099999994</v>
      </c>
      <c r="I51" s="59">
        <v>0</v>
      </c>
      <c r="J51" s="26">
        <f t="shared" si="5"/>
        <v>99.988940476864698</v>
      </c>
      <c r="K51" s="26">
        <f t="shared" si="6"/>
        <v>99.988940476864698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929800</v>
      </c>
      <c r="E52" s="59">
        <v>929800</v>
      </c>
      <c r="F52" s="59"/>
      <c r="G52" s="59">
        <f t="shared" si="23"/>
        <v>929800</v>
      </c>
      <c r="H52" s="59">
        <v>929800</v>
      </c>
      <c r="I52" s="59"/>
      <c r="J52" s="26">
        <f t="shared" si="5"/>
        <v>100</v>
      </c>
      <c r="K52" s="26">
        <f t="shared" si="6"/>
        <v>100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2"/>
        <v>2596050</v>
      </c>
      <c r="E53" s="59">
        <v>2596050</v>
      </c>
      <c r="F53" s="59">
        <v>0</v>
      </c>
      <c r="G53" s="59">
        <f t="shared" si="23"/>
        <v>2593568.9300000002</v>
      </c>
      <c r="H53" s="59">
        <v>2593568.9300000002</v>
      </c>
      <c r="I53" s="59">
        <v>0</v>
      </c>
      <c r="J53" s="26">
        <f t="shared" si="5"/>
        <v>99.904429036420723</v>
      </c>
      <c r="K53" s="26">
        <f t="shared" si="6"/>
        <v>99.904429036420723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4">D55+D56</f>
        <v>1225995.99</v>
      </c>
      <c r="E54" s="49">
        <f t="shared" si="24"/>
        <v>459376.99</v>
      </c>
      <c r="F54" s="49">
        <f t="shared" si="24"/>
        <v>766619</v>
      </c>
      <c r="G54" s="49">
        <f t="shared" si="24"/>
        <v>1177568.3199999998</v>
      </c>
      <c r="H54" s="49">
        <f t="shared" si="24"/>
        <v>459376.99</v>
      </c>
      <c r="I54" s="49">
        <f t="shared" si="24"/>
        <v>718191.33</v>
      </c>
      <c r="J54" s="49">
        <f t="shared" si="5"/>
        <v>96.049932430855662</v>
      </c>
      <c r="K54" s="49">
        <f t="shared" si="6"/>
        <v>100</v>
      </c>
      <c r="L54" s="49">
        <f t="shared" si="7"/>
        <v>93.682954635875177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621995.99</v>
      </c>
      <c r="E55" s="59">
        <v>459376.99</v>
      </c>
      <c r="F55" s="59">
        <v>162619</v>
      </c>
      <c r="G55" s="59">
        <f>H55+I55</f>
        <v>583206.13</v>
      </c>
      <c r="H55" s="59">
        <v>459376.99</v>
      </c>
      <c r="I55" s="59">
        <v>123829.14</v>
      </c>
      <c r="J55" s="26">
        <f t="shared" si="5"/>
        <v>93.763647897472779</v>
      </c>
      <c r="K55" s="26">
        <f t="shared" si="6"/>
        <v>100</v>
      </c>
      <c r="L55" s="26">
        <f t="shared" si="7"/>
        <v>76.146784816042398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604000</v>
      </c>
      <c r="E56" s="59">
        <v>0</v>
      </c>
      <c r="F56" s="59">
        <v>604000</v>
      </c>
      <c r="G56" s="59">
        <f>H56+I56</f>
        <v>594362.18999999994</v>
      </c>
      <c r="H56" s="59">
        <v>0</v>
      </c>
      <c r="I56" s="59">
        <v>594362.18999999994</v>
      </c>
      <c r="J56" s="26">
        <f t="shared" si="5"/>
        <v>98.404336092715226</v>
      </c>
      <c r="K56" s="26" t="e">
        <f t="shared" si="6"/>
        <v>#DIV/0!</v>
      </c>
      <c r="L56" s="26">
        <f t="shared" si="7"/>
        <v>98.404336092715226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5">D58</f>
        <v>0</v>
      </c>
      <c r="E57" s="49">
        <f t="shared" si="25"/>
        <v>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 t="e">
        <f t="shared" si="5"/>
        <v>#DIV/0!</v>
      </c>
      <c r="K57" s="49" t="e">
        <f t="shared" si="6"/>
        <v>#DIV/0!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0</v>
      </c>
      <c r="E58" s="59"/>
      <c r="F58" s="59">
        <v>0</v>
      </c>
      <c r="G58" s="59">
        <f>H58+I58</f>
        <v>0</v>
      </c>
      <c r="H58" s="59"/>
      <c r="I58" s="59">
        <v>0</v>
      </c>
      <c r="J58" s="26" t="e">
        <f t="shared" si="5"/>
        <v>#DIV/0!</v>
      </c>
      <c r="K58" s="26" t="e">
        <f t="shared" si="6"/>
        <v>#DIV/0!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59150300</v>
      </c>
      <c r="F59" s="49">
        <f>F61+F60</f>
        <v>1824484.44</v>
      </c>
      <c r="G59" s="49">
        <f t="shared" si="26"/>
        <v>0</v>
      </c>
      <c r="H59" s="49">
        <f>H61+H60</f>
        <v>55565500</v>
      </c>
      <c r="I59" s="49">
        <f>I61+I60</f>
        <v>1824484.44</v>
      </c>
      <c r="J59" s="49" t="e">
        <f t="shared" si="5"/>
        <v>#DIV/0!</v>
      </c>
      <c r="K59" s="49">
        <f t="shared" si="6"/>
        <v>93.939506646627322</v>
      </c>
      <c r="L59" s="49">
        <f t="shared" si="7"/>
        <v>100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59150300</v>
      </c>
      <c r="F60" s="49"/>
      <c r="G60" s="49"/>
      <c r="H60" s="26">
        <v>55565500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1824484.44</v>
      </c>
      <c r="G61" s="59"/>
      <c r="H61" s="59"/>
      <c r="I61" s="59">
        <v>1824484.44</v>
      </c>
      <c r="J61" s="26" t="e">
        <f t="shared" si="5"/>
        <v>#DIV/0!</v>
      </c>
      <c r="K61" s="26" t="e">
        <f t="shared" si="6"/>
        <v>#DIV/0!</v>
      </c>
      <c r="L61" s="26">
        <f t="shared" si="7"/>
        <v>100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-28411681.679999828</v>
      </c>
      <c r="E63" s="42">
        <f>Доходы!E9-Расходы!E7</f>
        <v>-13008208.979999781</v>
      </c>
      <c r="F63" s="42">
        <f>Доходы!F9-Расходы!F7</f>
        <v>-15403472.700000018</v>
      </c>
      <c r="G63" s="42">
        <f>Доходы!G9-Расходы!G7</f>
        <v>-2925890.9900001287</v>
      </c>
      <c r="H63" s="42">
        <f>Доходы!H9-Расходы!H7</f>
        <v>3077192.7599999905</v>
      </c>
      <c r="I63" s="42">
        <f>Доходы!I9-Расходы!I7</f>
        <v>-6112384.2899999917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1" workbookViewId="0">
      <selection activeCell="E47" sqref="E47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1"/>
      <c r="B2" s="132"/>
      <c r="C2" s="132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8" t="s">
        <v>0</v>
      </c>
      <c r="B4" s="128" t="s">
        <v>1</v>
      </c>
      <c r="C4" s="128" t="s">
        <v>253</v>
      </c>
      <c r="D4" s="130" t="s">
        <v>3</v>
      </c>
      <c r="E4" s="125"/>
      <c r="F4" s="125"/>
      <c r="G4" s="125" t="s">
        <v>4</v>
      </c>
      <c r="H4" s="125"/>
      <c r="I4" s="125"/>
      <c r="J4" s="5"/>
    </row>
    <row r="5" spans="1:10" ht="139.5" customHeight="1" x14ac:dyDescent="0.3">
      <c r="A5" s="129"/>
      <c r="B5" s="129"/>
      <c r="C5" s="129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28411681.679999799</v>
      </c>
      <c r="E7" s="85">
        <f>E9+E20</f>
        <v>13008208.979999781</v>
      </c>
      <c r="F7" s="86">
        <f>F20</f>
        <v>15403472.700000018</v>
      </c>
      <c r="G7" s="85">
        <f>G9+G20</f>
        <v>3035191.5300000012</v>
      </c>
      <c r="H7" s="85">
        <f>H9+H20</f>
        <v>-3077192.7599999905</v>
      </c>
      <c r="I7" s="87">
        <f>I9+I20</f>
        <v>6112384.2899999917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25596881.679999799</v>
      </c>
      <c r="E20" s="94">
        <f>E21</f>
        <v>10193408.979999781</v>
      </c>
      <c r="F20" s="94">
        <f>F21</f>
        <v>15403472.700000018</v>
      </c>
      <c r="G20" s="105">
        <f>H20+I20</f>
        <v>3035191.5300000012</v>
      </c>
      <c r="H20" s="94">
        <f>H21</f>
        <v>-3077192.7599999905</v>
      </c>
      <c r="I20" s="103">
        <f>I21</f>
        <v>6112384.2899999917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25596881.679999799</v>
      </c>
      <c r="E21" s="94">
        <f>E22+E27</f>
        <v>10193408.979999781</v>
      </c>
      <c r="F21" s="94">
        <f>F22+F27</f>
        <v>15403472.700000018</v>
      </c>
      <c r="G21" s="94">
        <f t="shared" ref="G21:G31" si="0">H21+I21</f>
        <v>3035191.5300000012</v>
      </c>
      <c r="H21" s="94">
        <f>H22+H27</f>
        <v>-3077192.7599999905</v>
      </c>
      <c r="I21" s="103">
        <f>I22+I27</f>
        <v>6112384.2899999917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-796917376.1400001</v>
      </c>
      <c r="E22" s="94">
        <f>E23</f>
        <v>-645897665.44000006</v>
      </c>
      <c r="F22" s="94">
        <f>F23</f>
        <v>-151019710.69999999</v>
      </c>
      <c r="G22" s="101">
        <f t="shared" si="0"/>
        <v>-751558240.35000002</v>
      </c>
      <c r="H22" s="101">
        <f>H23</f>
        <v>-611675083.99000001</v>
      </c>
      <c r="I22" s="103">
        <f>I23</f>
        <v>-139883156.36000001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-796917376.1400001</v>
      </c>
      <c r="E23" s="94">
        <f>E24</f>
        <v>-645897665.44000006</v>
      </c>
      <c r="F23" s="94">
        <f>F24</f>
        <v>-151019710.69999999</v>
      </c>
      <c r="G23" s="101">
        <f t="shared" si="0"/>
        <v>-751558240.35000002</v>
      </c>
      <c r="H23" s="101">
        <f>H24</f>
        <v>-611675083.99000001</v>
      </c>
      <c r="I23" s="103">
        <f>I24</f>
        <v>-139883156.36000001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-796917376.1400001</v>
      </c>
      <c r="E24" s="94">
        <f>E25+E26</f>
        <v>-645897665.44000006</v>
      </c>
      <c r="F24" s="94">
        <f>F25+F26</f>
        <v>-151019710.69999999</v>
      </c>
      <c r="G24" s="101">
        <f t="shared" si="0"/>
        <v>-751558240.35000002</v>
      </c>
      <c r="H24" s="101">
        <f>H25+H26</f>
        <v>-611675083.99000001</v>
      </c>
      <c r="I24" s="102">
        <f>I25+I26</f>
        <v>-139883156.36000001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-645897665.44000006</v>
      </c>
      <c r="E25" s="94">
        <f>-(Доходы!E9+Источники!E9)</f>
        <v>-645897665.44000006</v>
      </c>
      <c r="F25" s="94"/>
      <c r="G25" s="101">
        <f t="shared" si="0"/>
        <v>-611675083.99000001</v>
      </c>
      <c r="H25" s="94">
        <f>-(Доходы!H9+Источники!H9)</f>
        <v>-611675083.99000001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-151019710.69999999</v>
      </c>
      <c r="E26" s="94"/>
      <c r="F26" s="94">
        <f>-(Доходы!F9)</f>
        <v>-151019710.69999999</v>
      </c>
      <c r="G26" s="101">
        <f t="shared" si="0"/>
        <v>-139883156.36000001</v>
      </c>
      <c r="H26" s="94"/>
      <c r="I26" s="103">
        <f>-(Доходы!I9)</f>
        <v>-139883156.36000001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822514257.81999981</v>
      </c>
      <c r="E27" s="94">
        <f>E28</f>
        <v>656091074.41999984</v>
      </c>
      <c r="F27" s="94">
        <f>F28</f>
        <v>166423183.40000001</v>
      </c>
      <c r="G27" s="101">
        <f t="shared" si="0"/>
        <v>754593431.88</v>
      </c>
      <c r="H27" s="101">
        <f>H28</f>
        <v>608597891.23000002</v>
      </c>
      <c r="I27" s="103">
        <f>I28</f>
        <v>145995540.65000001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822514257.81999981</v>
      </c>
      <c r="E28" s="94">
        <f>E29</f>
        <v>656091074.41999984</v>
      </c>
      <c r="F28" s="94">
        <f>F29</f>
        <v>166423183.40000001</v>
      </c>
      <c r="G28" s="101">
        <f t="shared" si="0"/>
        <v>754593431.88</v>
      </c>
      <c r="H28" s="101">
        <f>H29</f>
        <v>608597891.23000002</v>
      </c>
      <c r="I28" s="103">
        <f>I29</f>
        <v>145995540.65000001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822514257.81999981</v>
      </c>
      <c r="E29" s="94">
        <f>E30+E31</f>
        <v>656091074.41999984</v>
      </c>
      <c r="F29" s="94">
        <f>F30+F31</f>
        <v>166423183.40000001</v>
      </c>
      <c r="G29" s="101">
        <f t="shared" si="0"/>
        <v>754593431.88</v>
      </c>
      <c r="H29" s="101">
        <f>H30+H31</f>
        <v>608597891.23000002</v>
      </c>
      <c r="I29" s="103">
        <f>I30+I31</f>
        <v>145995540.65000001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656091074.41999984</v>
      </c>
      <c r="E30" s="94">
        <f>Расходы!E7</f>
        <v>656091074.41999984</v>
      </c>
      <c r="F30" s="94"/>
      <c r="G30" s="101">
        <f t="shared" si="0"/>
        <v>608597891.23000002</v>
      </c>
      <c r="H30" s="101">
        <f>Расходы!H7</f>
        <v>608597891.23000002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166423183.40000001</v>
      </c>
      <c r="E31" s="108"/>
      <c r="F31" s="108">
        <f>Расходы!F7</f>
        <v>166423183.40000001</v>
      </c>
      <c r="G31" s="109">
        <f t="shared" si="0"/>
        <v>145995540.65000001</v>
      </c>
      <c r="H31" s="109"/>
      <c r="I31" s="110">
        <f>Расходы!I7</f>
        <v>145995540.65000001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475</v>
      </c>
      <c r="C34" s="122"/>
      <c r="D34" s="1" t="s">
        <v>476</v>
      </c>
    </row>
    <row r="36" spans="1:4" x14ac:dyDescent="0.3">
      <c r="A36" s="1" t="s">
        <v>477</v>
      </c>
      <c r="C36" s="122"/>
      <c r="D36" s="1" t="s">
        <v>478</v>
      </c>
    </row>
    <row r="38" spans="1:4" x14ac:dyDescent="0.3">
      <c r="A38" s="1" t="s">
        <v>479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2023-02-22T03:56:13Z</cp:lastPrinted>
  <dcterms:created xsi:type="dcterms:W3CDTF">2017-02-16T00:52:44Z</dcterms:created>
  <dcterms:modified xsi:type="dcterms:W3CDTF">2023-03-06T08:42:30Z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